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学院文档\财务管理\津贴发放\2019年津贴发放\2018年年终奖发放\扣税\"/>
    </mc:Choice>
  </mc:AlternateContent>
  <bookViews>
    <workbookView xWindow="0" yWindow="30" windowWidth="17250" windowHeight="7290"/>
  </bookViews>
  <sheets>
    <sheet name="自行测算表" sheetId="6" r:id="rId1"/>
    <sheet name="例张三36000元" sheetId="1" r:id="rId2"/>
    <sheet name="例李四52000元" sheetId="2" r:id="rId3"/>
    <sheet name="例王五20万元" sheetId="3" r:id="rId4"/>
    <sheet name="例陈六60万元" sheetId="4" r:id="rId5"/>
    <sheet name="Sheet1" sheetId="5" r:id="rId6"/>
  </sheets>
  <calcPr calcId="152511"/>
</workbook>
</file>

<file path=xl/calcChain.xml><?xml version="1.0" encoding="utf-8"?>
<calcChain xmlns="http://schemas.openxmlformats.org/spreadsheetml/2006/main">
  <c r="C66" i="6" l="1"/>
  <c r="C61" i="6"/>
  <c r="C56" i="6"/>
  <c r="E51" i="6"/>
  <c r="E50" i="6"/>
  <c r="E49" i="6"/>
  <c r="E48" i="6"/>
  <c r="E47" i="6"/>
  <c r="E46" i="6"/>
  <c r="E45" i="6"/>
  <c r="E40" i="6"/>
  <c r="E39" i="6"/>
  <c r="E38" i="6"/>
  <c r="E37" i="6"/>
  <c r="E36" i="6"/>
  <c r="E35" i="6"/>
  <c r="E34" i="6"/>
  <c r="D29" i="6"/>
  <c r="C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D14" i="6"/>
  <c r="C14" i="6"/>
  <c r="E11" i="6"/>
  <c r="E10" i="6"/>
  <c r="E9" i="6"/>
  <c r="E8" i="6"/>
  <c r="E7" i="6"/>
  <c r="E6" i="6"/>
  <c r="E5" i="6"/>
  <c r="E4" i="6"/>
  <c r="E51" i="1"/>
  <c r="E50" i="1"/>
  <c r="E49" i="1"/>
  <c r="E48" i="1"/>
  <c r="E47" i="1"/>
  <c r="E46" i="1"/>
  <c r="E45" i="1"/>
  <c r="E51" i="2"/>
  <c r="E50" i="2"/>
  <c r="E49" i="2"/>
  <c r="E48" i="2"/>
  <c r="E47" i="2"/>
  <c r="E46" i="2"/>
  <c r="E45" i="2"/>
  <c r="E51" i="3"/>
  <c r="E50" i="3"/>
  <c r="E49" i="3"/>
  <c r="E48" i="3"/>
  <c r="E47" i="3"/>
  <c r="E46" i="3"/>
  <c r="E45" i="3"/>
  <c r="E51" i="4"/>
  <c r="E50" i="4"/>
  <c r="E49" i="4"/>
  <c r="E48" i="4"/>
  <c r="E47" i="4"/>
  <c r="E46" i="4"/>
  <c r="E38" i="4"/>
  <c r="C61" i="4"/>
  <c r="C66" i="3"/>
  <c r="C61" i="3"/>
  <c r="C56" i="3"/>
  <c r="C66" i="4"/>
  <c r="C56" i="4"/>
  <c r="E45" i="4"/>
  <c r="E40" i="4"/>
  <c r="E39" i="4"/>
  <c r="E37" i="4"/>
  <c r="E36" i="4"/>
  <c r="E35" i="4"/>
  <c r="E34" i="4"/>
  <c r="D29" i="4"/>
  <c r="C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D14" i="4"/>
  <c r="C14" i="4"/>
  <c r="E11" i="4"/>
  <c r="E10" i="4"/>
  <c r="E9" i="4"/>
  <c r="E8" i="4"/>
  <c r="E7" i="4"/>
  <c r="E6" i="4"/>
  <c r="E5" i="4"/>
  <c r="E4" i="4"/>
  <c r="C61" i="2"/>
  <c r="E40" i="3"/>
  <c r="E39" i="3"/>
  <c r="E38" i="3"/>
  <c r="E37" i="3"/>
  <c r="E36" i="3"/>
  <c r="E35" i="3"/>
  <c r="E34" i="3"/>
  <c r="D29" i="3"/>
  <c r="C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D14" i="3"/>
  <c r="C14" i="3"/>
  <c r="E11" i="3"/>
  <c r="E10" i="3"/>
  <c r="E9" i="3"/>
  <c r="E8" i="3"/>
  <c r="E7" i="3"/>
  <c r="E6" i="3"/>
  <c r="E5" i="3"/>
  <c r="E4" i="3"/>
  <c r="C66" i="2"/>
  <c r="C56" i="2"/>
  <c r="E40" i="2"/>
  <c r="E39" i="2"/>
  <c r="E38" i="2"/>
  <c r="E37" i="2"/>
  <c r="E36" i="2"/>
  <c r="E35" i="2"/>
  <c r="E34" i="2"/>
  <c r="D29" i="2"/>
  <c r="C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D14" i="2"/>
  <c r="D30" i="2" s="1"/>
  <c r="C14" i="2"/>
  <c r="E11" i="2"/>
  <c r="E10" i="2"/>
  <c r="E9" i="2"/>
  <c r="E8" i="2"/>
  <c r="E7" i="2"/>
  <c r="E6" i="2"/>
  <c r="E5" i="2"/>
  <c r="E4" i="2"/>
  <c r="C61" i="1"/>
  <c r="C56" i="1"/>
  <c r="E40" i="1"/>
  <c r="E39" i="1"/>
  <c r="E38" i="1"/>
  <c r="E37" i="1"/>
  <c r="E36" i="1"/>
  <c r="E35" i="1"/>
  <c r="E34" i="1"/>
  <c r="D29" i="1"/>
  <c r="C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D14" i="1"/>
  <c r="C14" i="1"/>
  <c r="E11" i="1"/>
  <c r="E10" i="1"/>
  <c r="E9" i="1"/>
  <c r="E8" i="1"/>
  <c r="E7" i="1"/>
  <c r="E6" i="1"/>
  <c r="E5" i="1"/>
  <c r="E4" i="1"/>
  <c r="D30" i="6" l="1"/>
  <c r="C30" i="2"/>
  <c r="D30" i="4"/>
  <c r="E29" i="6"/>
  <c r="C30" i="6"/>
  <c r="E14" i="6"/>
  <c r="E30" i="6" s="1"/>
  <c r="E29" i="4"/>
  <c r="E14" i="4"/>
  <c r="C30" i="4"/>
  <c r="D30" i="3"/>
  <c r="C30" i="3"/>
  <c r="E29" i="3"/>
  <c r="E14" i="3"/>
  <c r="E29" i="2"/>
  <c r="E14" i="2"/>
  <c r="D30" i="1"/>
  <c r="C30" i="1"/>
  <c r="E29" i="1"/>
  <c r="E14" i="1"/>
  <c r="E30" i="4" l="1"/>
  <c r="E30" i="3"/>
  <c r="E30" i="2"/>
  <c r="E30" i="1"/>
</calcChain>
</file>

<file path=xl/sharedStrings.xml><?xml version="1.0" encoding="utf-8"?>
<sst xmlns="http://schemas.openxmlformats.org/spreadsheetml/2006/main" count="555" uniqueCount="189">
  <si>
    <t>栏号</t>
    <phoneticPr fontId="5" type="noConversion"/>
  </si>
  <si>
    <t>工资项</t>
  </si>
  <si>
    <r>
      <t>1</t>
    </r>
    <r>
      <rPr>
        <sz val="10"/>
        <rFont val="宋体"/>
        <family val="3"/>
        <charset val="134"/>
      </rPr>
      <t>月</t>
    </r>
    <phoneticPr fontId="5" type="noConversion"/>
  </si>
  <si>
    <r>
      <t>2</t>
    </r>
    <r>
      <rPr>
        <sz val="10"/>
        <rFont val="宋体"/>
        <family val="3"/>
        <charset val="134"/>
      </rPr>
      <t>月</t>
    </r>
    <phoneticPr fontId="5" type="noConversion"/>
  </si>
  <si>
    <t>全年合计</t>
    <phoneticPr fontId="5" type="noConversion"/>
  </si>
  <si>
    <t>说明</t>
    <phoneticPr fontId="5" type="noConversion"/>
  </si>
  <si>
    <t>表1：</t>
    <phoneticPr fontId="5" type="noConversion"/>
  </si>
  <si>
    <t>按年换算后的综合所得税率表</t>
    <phoneticPr fontId="5" type="noConversion"/>
  </si>
  <si>
    <t>校岗津贴</t>
  </si>
  <si>
    <t>绩效冲销</t>
  </si>
  <si>
    <t>岗位工资</t>
  </si>
  <si>
    <t>薪级工资</t>
  </si>
  <si>
    <t>职岗津贴</t>
  </si>
  <si>
    <t>工龄工资</t>
  </si>
  <si>
    <t>生活补贴</t>
  </si>
  <si>
    <r>
      <rPr>
        <sz val="10"/>
        <rFont val="宋体"/>
        <family val="3"/>
        <charset val="134"/>
      </rPr>
      <t>一、以上</t>
    </r>
    <r>
      <rPr>
        <sz val="11"/>
        <color theme="1"/>
        <rFont val="宋体"/>
        <family val="2"/>
        <charset val="134"/>
        <scheme val="minor"/>
      </rPr>
      <t>1</t>
    </r>
    <r>
      <rPr>
        <sz val="10"/>
        <rFont val="宋体"/>
        <family val="3"/>
        <charset val="134"/>
      </rPr>
      <t>至</t>
    </r>
    <r>
      <rPr>
        <sz val="11"/>
        <color theme="1"/>
        <rFont val="宋体"/>
        <family val="2"/>
        <charset val="134"/>
        <scheme val="minor"/>
      </rPr>
      <t>10</t>
    </r>
    <r>
      <rPr>
        <sz val="10"/>
        <rFont val="宋体"/>
        <family val="3"/>
        <charset val="134"/>
      </rPr>
      <t>栏</t>
    </r>
    <r>
      <rPr>
        <sz val="10"/>
        <rFont val="宋体"/>
        <family val="3"/>
        <charset val="134"/>
      </rPr>
      <t>合计收入（</t>
    </r>
    <r>
      <rPr>
        <sz val="9"/>
        <color indexed="10"/>
        <rFont val="Arial"/>
        <family val="2"/>
      </rPr>
      <t>2</t>
    </r>
    <r>
      <rPr>
        <sz val="9"/>
        <color indexed="10"/>
        <rFont val="宋体"/>
        <family val="3"/>
        <charset val="134"/>
      </rPr>
      <t>月起为正常数</t>
    </r>
    <r>
      <rPr>
        <sz val="10"/>
        <rFont val="宋体"/>
        <family val="3"/>
        <charset val="134"/>
      </rPr>
      <t>）</t>
    </r>
    <phoneticPr fontId="5" type="noConversion"/>
  </si>
  <si>
    <r>
      <t>二、减除以下11</t>
    </r>
    <r>
      <rPr>
        <sz val="10"/>
        <rFont val="宋体"/>
        <family val="3"/>
        <charset val="134"/>
      </rPr>
      <t>至2</t>
    </r>
    <r>
      <rPr>
        <sz val="10"/>
        <rFont val="宋体"/>
        <family val="3"/>
        <charset val="134"/>
      </rPr>
      <t>3栏</t>
    </r>
    <r>
      <rPr>
        <sz val="10"/>
        <rFont val="宋体"/>
        <family val="3"/>
        <charset val="134"/>
      </rPr>
      <t>：</t>
    </r>
    <phoneticPr fontId="5" type="noConversion"/>
  </si>
  <si>
    <t>养老金</t>
  </si>
  <si>
    <t>公积金</t>
  </si>
  <si>
    <t>补扣公积金</t>
  </si>
  <si>
    <r>
      <rPr>
        <sz val="10"/>
        <rFont val="宋体"/>
        <family val="3"/>
        <charset val="134"/>
      </rPr>
      <t>工会会费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不能抵扣不填）</t>
    </r>
    <phoneticPr fontId="5" type="noConversion"/>
  </si>
  <si>
    <t>失业保险</t>
    <phoneticPr fontId="5" type="noConversion"/>
  </si>
  <si>
    <t>级数</t>
  </si>
  <si>
    <t>全月应纳税所得额</t>
  </si>
  <si>
    <t>税率（%）</t>
  </si>
  <si>
    <t>速算扣除数</t>
  </si>
  <si>
    <t>医疗保险</t>
  </si>
  <si>
    <t>不超过3000元的</t>
    <phoneticPr fontId="5" type="noConversion"/>
  </si>
  <si>
    <r>
      <rPr>
        <sz val="8"/>
        <rFont val="宋体"/>
        <family val="3"/>
        <charset val="134"/>
      </rPr>
      <t>通信费抵扣（校级以下填</t>
    </r>
    <r>
      <rPr>
        <sz val="8"/>
        <rFont val="Arial"/>
        <family val="2"/>
      </rPr>
      <t>300</t>
    </r>
    <r>
      <rPr>
        <sz val="8"/>
        <rFont val="宋体"/>
        <family val="3"/>
        <charset val="134"/>
      </rPr>
      <t>元，校级填</t>
    </r>
    <r>
      <rPr>
        <sz val="8"/>
        <rFont val="Arial"/>
        <family val="2"/>
      </rPr>
      <t>500</t>
    </r>
    <r>
      <rPr>
        <sz val="8"/>
        <rFont val="宋体"/>
        <family val="3"/>
        <charset val="134"/>
      </rPr>
      <t>元）</t>
    </r>
    <phoneticPr fontId="5" type="noConversion"/>
  </si>
  <si>
    <t>超过3000元至12000元的部分</t>
    <phoneticPr fontId="5" type="noConversion"/>
  </si>
  <si>
    <t>子女教育扣除</t>
    <phoneticPr fontId="5" type="noConversion"/>
  </si>
  <si>
    <t>超过12000元至25000元的部分</t>
  </si>
  <si>
    <t>赡养父母扣除</t>
    <phoneticPr fontId="5" type="noConversion"/>
  </si>
  <si>
    <t>超过25000元至35000元的部分</t>
  </si>
  <si>
    <t>住房首贷利息扣除</t>
    <phoneticPr fontId="5" type="noConversion"/>
  </si>
  <si>
    <t>超过35000元至55000元的部分</t>
  </si>
  <si>
    <t>房租扣除</t>
    <phoneticPr fontId="5" type="noConversion"/>
  </si>
  <si>
    <t>超过55000元至80000元的部分</t>
  </si>
  <si>
    <t>继续教育扣除</t>
    <phoneticPr fontId="5" type="noConversion"/>
  </si>
  <si>
    <t>超过80000元的部分</t>
  </si>
  <si>
    <t>月减除费用5000元</t>
    <phoneticPr fontId="5" type="noConversion"/>
  </si>
  <si>
    <t>说明：25栏.应纳税所得额(不含未摊入工薪的年终奖）≤0，则不必扣税</t>
    <phoneticPr fontId="5" type="noConversion"/>
  </si>
  <si>
    <r>
      <t>29</t>
    </r>
    <r>
      <rPr>
        <sz val="10"/>
        <color indexed="17"/>
        <rFont val="宋体"/>
        <family val="3"/>
        <charset val="134"/>
      </rPr>
      <t>栏</t>
    </r>
    <r>
      <rPr>
        <sz val="10"/>
        <color indexed="17"/>
        <rFont val="Arial"/>
        <family val="2"/>
      </rPr>
      <t>.</t>
    </r>
    <r>
      <rPr>
        <sz val="10"/>
        <color indexed="17"/>
        <rFont val="宋体"/>
        <family val="3"/>
        <charset val="134"/>
      </rPr>
      <t>应纳税所得额</t>
    </r>
    <r>
      <rPr>
        <sz val="10"/>
        <color indexed="17"/>
        <rFont val="Arial"/>
        <family val="2"/>
      </rPr>
      <t>(</t>
    </r>
    <r>
      <rPr>
        <sz val="10"/>
        <color indexed="17"/>
        <rFont val="宋体"/>
        <family val="3"/>
        <charset val="134"/>
      </rPr>
      <t>不含未摊入工薪的年终奖）≤</t>
    </r>
    <r>
      <rPr>
        <sz val="10"/>
        <color indexed="17"/>
        <rFont val="Arial"/>
        <family val="2"/>
      </rPr>
      <t>36000</t>
    </r>
    <r>
      <rPr>
        <sz val="10"/>
        <color indexed="17"/>
        <rFont val="宋体"/>
        <family val="3"/>
        <charset val="134"/>
      </rPr>
      <t>，则税率为</t>
    </r>
    <r>
      <rPr>
        <sz val="10"/>
        <color indexed="17"/>
        <rFont val="Arial"/>
        <family val="2"/>
      </rPr>
      <t>3%</t>
    </r>
    <phoneticPr fontId="5" type="noConversion"/>
  </si>
  <si>
    <r>
      <t>30</t>
    </r>
    <r>
      <rPr>
        <sz val="10"/>
        <color indexed="17"/>
        <rFont val="宋体"/>
        <family val="3"/>
        <charset val="134"/>
      </rPr>
      <t>栏</t>
    </r>
    <r>
      <rPr>
        <sz val="10"/>
        <color indexed="17"/>
        <rFont val="Arial"/>
        <family val="2"/>
      </rPr>
      <t>.36000</t>
    </r>
    <r>
      <rPr>
        <sz val="10"/>
        <color indexed="17"/>
        <rFont val="宋体"/>
        <family val="3"/>
        <charset val="134"/>
      </rPr>
      <t>＜应纳税所得额</t>
    </r>
    <r>
      <rPr>
        <sz val="10"/>
        <color indexed="17"/>
        <rFont val="Arial"/>
        <family val="2"/>
      </rPr>
      <t>(</t>
    </r>
    <r>
      <rPr>
        <sz val="10"/>
        <color indexed="17"/>
        <rFont val="宋体"/>
        <family val="3"/>
        <charset val="134"/>
      </rPr>
      <t>不含未摊入工薪的年终奖）≤</t>
    </r>
    <r>
      <rPr>
        <sz val="10"/>
        <color indexed="17"/>
        <rFont val="Arial"/>
        <family val="2"/>
      </rPr>
      <t>144000</t>
    </r>
    <r>
      <rPr>
        <sz val="10"/>
        <color indexed="17"/>
        <rFont val="宋体"/>
        <family val="3"/>
        <charset val="134"/>
      </rPr>
      <t>，则需扣税额</t>
    </r>
    <r>
      <rPr>
        <sz val="10"/>
        <color indexed="17"/>
        <rFont val="Arial"/>
        <family val="2"/>
      </rPr>
      <t>=</t>
    </r>
    <r>
      <rPr>
        <sz val="10"/>
        <color indexed="17"/>
        <rFont val="宋体"/>
        <family val="3"/>
        <charset val="134"/>
      </rPr>
      <t>应纳税所得额</t>
    </r>
    <r>
      <rPr>
        <sz val="10"/>
        <color indexed="17"/>
        <rFont val="Arial"/>
        <family val="2"/>
      </rPr>
      <t>*10%-2520</t>
    </r>
    <phoneticPr fontId="5" type="noConversion"/>
  </si>
  <si>
    <r>
      <t>按年扣税</t>
    </r>
    <r>
      <rPr>
        <b/>
        <sz val="10"/>
        <color rgb="FFFF0000"/>
        <rFont val="宋体"/>
        <family val="3"/>
        <charset val="134"/>
      </rPr>
      <t>（第25栏全年合计≤36000元的填入）</t>
    </r>
    <phoneticPr fontId="5" type="noConversion"/>
  </si>
  <si>
    <r>
      <t>1-12</t>
    </r>
    <r>
      <rPr>
        <sz val="6"/>
        <color indexed="10"/>
        <rFont val="宋体"/>
        <family val="3"/>
        <charset val="134"/>
      </rPr>
      <t>月合计应纳税所得额套用表</t>
    </r>
    <r>
      <rPr>
        <sz val="6"/>
        <color indexed="10"/>
        <rFont val="Arial"/>
        <family val="2"/>
      </rPr>
      <t>1</t>
    </r>
    <r>
      <rPr>
        <sz val="6"/>
        <color indexed="10"/>
        <rFont val="宋体"/>
        <family val="3"/>
        <charset val="134"/>
      </rPr>
      <t>的</t>
    </r>
    <r>
      <rPr>
        <sz val="6"/>
        <color indexed="10"/>
        <rFont val="Arial"/>
        <family val="2"/>
      </rPr>
      <t>“</t>
    </r>
    <r>
      <rPr>
        <sz val="6"/>
        <color indexed="10"/>
        <rFont val="宋体"/>
        <family val="3"/>
        <charset val="134"/>
      </rPr>
      <t>累计预扣预缴应纳税所得额”</t>
    </r>
    <phoneticPr fontId="5" type="noConversion"/>
  </si>
  <si>
    <r>
      <t>31</t>
    </r>
    <r>
      <rPr>
        <sz val="10"/>
        <color indexed="17"/>
        <rFont val="宋体"/>
        <family val="3"/>
        <charset val="134"/>
      </rPr>
      <t>栏</t>
    </r>
    <r>
      <rPr>
        <sz val="10"/>
        <color indexed="17"/>
        <rFont val="Arial"/>
        <family val="2"/>
      </rPr>
      <t>.144000</t>
    </r>
    <r>
      <rPr>
        <sz val="10"/>
        <color indexed="17"/>
        <rFont val="宋体"/>
        <family val="3"/>
        <charset val="134"/>
      </rPr>
      <t>＜应纳税所得额</t>
    </r>
    <r>
      <rPr>
        <sz val="10"/>
        <color indexed="17"/>
        <rFont val="Arial"/>
        <family val="2"/>
      </rPr>
      <t>(</t>
    </r>
    <r>
      <rPr>
        <sz val="10"/>
        <color indexed="17"/>
        <rFont val="宋体"/>
        <family val="3"/>
        <charset val="134"/>
      </rPr>
      <t>不含未摊入工薪的年终奖）≤</t>
    </r>
    <r>
      <rPr>
        <sz val="10"/>
        <color indexed="17"/>
        <rFont val="Arial"/>
        <family val="2"/>
      </rPr>
      <t>300000</t>
    </r>
    <r>
      <rPr>
        <sz val="10"/>
        <color indexed="17"/>
        <rFont val="宋体"/>
        <family val="3"/>
        <charset val="134"/>
      </rPr>
      <t>，则需扣税额</t>
    </r>
    <r>
      <rPr>
        <sz val="10"/>
        <color indexed="17"/>
        <rFont val="Arial"/>
        <family val="2"/>
      </rPr>
      <t>=</t>
    </r>
    <r>
      <rPr>
        <sz val="10"/>
        <color indexed="17"/>
        <rFont val="宋体"/>
        <family val="3"/>
        <charset val="134"/>
      </rPr>
      <t>应纳税所得额</t>
    </r>
    <r>
      <rPr>
        <sz val="10"/>
        <color indexed="17"/>
        <rFont val="Arial"/>
        <family val="2"/>
      </rPr>
      <t>*20%-16920</t>
    </r>
    <phoneticPr fontId="5" type="noConversion"/>
  </si>
  <si>
    <r>
      <t>按年扣税</t>
    </r>
    <r>
      <rPr>
        <b/>
        <sz val="10"/>
        <color rgb="FF0070C0"/>
        <rFont val="宋体"/>
        <family val="3"/>
        <charset val="134"/>
      </rPr>
      <t>（36000＜第25栏全年合计≤144000元的填入）</t>
    </r>
    <phoneticPr fontId="5" type="noConversion"/>
  </si>
  <si>
    <r>
      <t>1-12</t>
    </r>
    <r>
      <rPr>
        <sz val="6"/>
        <rFont val="宋体"/>
        <family val="3"/>
        <charset val="134"/>
      </rPr>
      <t>月合计应纳税所得额套用表</t>
    </r>
    <r>
      <rPr>
        <sz val="6"/>
        <rFont val="Arial"/>
        <family val="2"/>
      </rPr>
      <t>1</t>
    </r>
    <r>
      <rPr>
        <sz val="6"/>
        <rFont val="宋体"/>
        <family val="3"/>
        <charset val="134"/>
      </rPr>
      <t>的</t>
    </r>
    <r>
      <rPr>
        <sz val="6"/>
        <rFont val="Arial"/>
        <family val="2"/>
      </rPr>
      <t>“</t>
    </r>
    <r>
      <rPr>
        <sz val="6"/>
        <rFont val="宋体"/>
        <family val="3"/>
        <charset val="134"/>
      </rPr>
      <t>累计预扣预缴应纳税所得额”</t>
    </r>
    <phoneticPr fontId="5" type="noConversion"/>
  </si>
  <si>
    <r>
      <t>32</t>
    </r>
    <r>
      <rPr>
        <sz val="10"/>
        <color indexed="17"/>
        <rFont val="宋体"/>
        <family val="3"/>
        <charset val="134"/>
      </rPr>
      <t>栏</t>
    </r>
    <r>
      <rPr>
        <sz val="10"/>
        <color indexed="17"/>
        <rFont val="Arial"/>
        <family val="2"/>
      </rPr>
      <t>.300000</t>
    </r>
    <r>
      <rPr>
        <sz val="10"/>
        <color indexed="17"/>
        <rFont val="宋体"/>
        <family val="3"/>
        <charset val="134"/>
      </rPr>
      <t>＜应纳税所得额</t>
    </r>
    <r>
      <rPr>
        <sz val="10"/>
        <color indexed="17"/>
        <rFont val="Arial"/>
        <family val="2"/>
      </rPr>
      <t>(</t>
    </r>
    <r>
      <rPr>
        <sz val="10"/>
        <color indexed="17"/>
        <rFont val="宋体"/>
        <family val="3"/>
        <charset val="134"/>
      </rPr>
      <t>不含未摊入工薪的年终奖）≤</t>
    </r>
    <r>
      <rPr>
        <sz val="10"/>
        <color indexed="17"/>
        <rFont val="Arial"/>
        <family val="2"/>
      </rPr>
      <t>420000</t>
    </r>
    <r>
      <rPr>
        <sz val="10"/>
        <color indexed="17"/>
        <rFont val="宋体"/>
        <family val="3"/>
        <charset val="134"/>
      </rPr>
      <t>，则需扣税额</t>
    </r>
    <r>
      <rPr>
        <sz val="10"/>
        <color indexed="17"/>
        <rFont val="Arial"/>
        <family val="2"/>
      </rPr>
      <t>=</t>
    </r>
    <r>
      <rPr>
        <sz val="10"/>
        <color indexed="17"/>
        <rFont val="宋体"/>
        <family val="3"/>
        <charset val="134"/>
      </rPr>
      <t>应纳税所得额</t>
    </r>
    <r>
      <rPr>
        <sz val="10"/>
        <color indexed="17"/>
        <rFont val="Arial"/>
        <family val="2"/>
      </rPr>
      <t>*25%-31920</t>
    </r>
    <phoneticPr fontId="5" type="noConversion"/>
  </si>
  <si>
    <r>
      <t>按年扣税</t>
    </r>
    <r>
      <rPr>
        <b/>
        <sz val="10"/>
        <color rgb="FFFF0000"/>
        <rFont val="宋体"/>
        <family val="3"/>
        <charset val="134"/>
      </rPr>
      <t>（144000＜第25栏全年合计≤300000元的填入）</t>
    </r>
    <r>
      <rPr>
        <sz val="10"/>
        <color indexed="17"/>
        <rFont val="宋体"/>
        <family val="3"/>
        <charset val="134"/>
      </rPr>
      <t/>
    </r>
    <phoneticPr fontId="5" type="noConversion"/>
  </si>
  <si>
    <r>
      <rPr>
        <sz val="10"/>
        <rFont val="宋体"/>
        <family val="3"/>
        <charset val="134"/>
      </rPr>
      <t>以此类推，请参照上面表</t>
    </r>
    <r>
      <rPr>
        <sz val="11"/>
        <color theme="1"/>
        <rFont val="宋体"/>
        <family val="2"/>
        <charset val="134"/>
        <scheme val="minor"/>
      </rPr>
      <t>1</t>
    </r>
    <r>
      <rPr>
        <sz val="10"/>
        <rFont val="宋体"/>
        <family val="3"/>
        <charset val="134"/>
      </rPr>
      <t>：个人所得税预扣率表一</t>
    </r>
    <phoneticPr fontId="5" type="noConversion"/>
  </si>
  <si>
    <r>
      <t>按年扣税</t>
    </r>
    <r>
      <rPr>
        <b/>
        <sz val="10"/>
        <color rgb="FF0070C0"/>
        <rFont val="宋体"/>
        <family val="3"/>
        <charset val="134"/>
      </rPr>
      <t>（300000＜</t>
    </r>
    <r>
      <rPr>
        <b/>
        <sz val="10"/>
        <color indexed="30"/>
        <rFont val="宋体"/>
        <family val="3"/>
        <charset val="134"/>
      </rPr>
      <t>第25栏全年合计≤4</t>
    </r>
    <r>
      <rPr>
        <b/>
        <sz val="10"/>
        <color indexed="30"/>
        <rFont val="宋体"/>
        <family val="3"/>
        <charset val="134"/>
      </rPr>
      <t>2</t>
    </r>
    <r>
      <rPr>
        <b/>
        <sz val="10"/>
        <color indexed="30"/>
        <rFont val="宋体"/>
        <family val="3"/>
        <charset val="134"/>
      </rPr>
      <t>00</t>
    </r>
    <r>
      <rPr>
        <b/>
        <sz val="10"/>
        <color indexed="30"/>
        <rFont val="宋体"/>
        <family val="3"/>
        <charset val="134"/>
      </rPr>
      <t>00</t>
    </r>
    <r>
      <rPr>
        <b/>
        <sz val="10"/>
        <color indexed="30"/>
        <rFont val="宋体"/>
        <family val="3"/>
        <charset val="134"/>
      </rPr>
      <t>元的填入）</t>
    </r>
    <r>
      <rPr>
        <sz val="10"/>
        <color indexed="17"/>
        <rFont val="宋体"/>
        <family val="3"/>
        <charset val="134"/>
      </rPr>
      <t/>
    </r>
    <phoneticPr fontId="5" type="noConversion"/>
  </si>
  <si>
    <r>
      <t>1-12</t>
    </r>
    <r>
      <rPr>
        <sz val="6"/>
        <rFont val="宋体"/>
        <family val="3"/>
        <charset val="134"/>
      </rPr>
      <t>月合计应纳税所得额套用表</t>
    </r>
    <r>
      <rPr>
        <sz val="6"/>
        <rFont val="Arial"/>
        <family val="2"/>
      </rPr>
      <t>1的“累计预扣预缴应纳税所得额”</t>
    </r>
    <r>
      <rPr>
        <sz val="6"/>
        <rFont val="宋体"/>
        <family val="3"/>
        <charset val="134"/>
      </rPr>
      <t/>
    </r>
  </si>
  <si>
    <r>
      <t>按年扣税</t>
    </r>
    <r>
      <rPr>
        <b/>
        <sz val="10"/>
        <color rgb="FFFF0000"/>
        <rFont val="宋体"/>
        <family val="3"/>
        <charset val="134"/>
      </rPr>
      <t>（420000＜第25栏全年合计≤660000元的填入）</t>
    </r>
    <r>
      <rPr>
        <sz val="10"/>
        <color indexed="17"/>
        <rFont val="宋体"/>
        <family val="3"/>
        <charset val="134"/>
      </rPr>
      <t/>
    </r>
    <phoneticPr fontId="5" type="noConversion"/>
  </si>
  <si>
    <r>
      <rPr>
        <sz val="10"/>
        <rFont val="宋体"/>
        <family val="3"/>
        <charset val="134"/>
      </rPr>
      <t>表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：</t>
    </r>
    <phoneticPr fontId="5" type="noConversion"/>
  </si>
  <si>
    <r>
      <t>按年扣税</t>
    </r>
    <r>
      <rPr>
        <b/>
        <sz val="10"/>
        <color rgb="FF0070C0"/>
        <rFont val="宋体"/>
        <family val="3"/>
        <charset val="134"/>
      </rPr>
      <t>（660000＜第25栏全年合计≤960000元的填入）</t>
    </r>
    <r>
      <rPr>
        <sz val="10"/>
        <color indexed="17"/>
        <rFont val="宋体"/>
        <family val="3"/>
        <charset val="134"/>
      </rPr>
      <t/>
    </r>
    <phoneticPr fontId="5" type="noConversion"/>
  </si>
  <si>
    <r>
      <t>按年扣税</t>
    </r>
    <r>
      <rPr>
        <b/>
        <sz val="10"/>
        <color rgb="FFFF0000"/>
        <rFont val="宋体"/>
        <family val="3"/>
        <charset val="134"/>
      </rPr>
      <t>（第25栏全年合计＞960000元的填入）</t>
    </r>
    <phoneticPr fontId="5" type="noConversion"/>
  </si>
  <si>
    <t>表4：</t>
    <phoneticPr fontId="5" type="noConversion"/>
  </si>
  <si>
    <r>
      <rPr>
        <b/>
        <sz val="10"/>
        <rFont val="宋体"/>
        <family val="3"/>
        <charset val="134"/>
      </rPr>
      <t>年终一次性奖金扣税表</t>
    </r>
    <r>
      <rPr>
        <sz val="10"/>
        <rFont val="宋体"/>
        <family val="3"/>
        <charset val="134"/>
      </rPr>
      <t>（</t>
    </r>
    <r>
      <rPr>
        <b/>
        <sz val="10"/>
        <color indexed="10"/>
        <rFont val="宋体"/>
        <family val="3"/>
        <charset val="134"/>
      </rPr>
      <t>注意：税点参考右表</t>
    </r>
    <r>
      <rPr>
        <b/>
        <sz val="10"/>
        <color indexed="10"/>
        <rFont val="宋体"/>
        <family val="3"/>
        <charset val="134"/>
      </rPr>
      <t>3</t>
    </r>
    <r>
      <rPr>
        <b/>
        <sz val="10"/>
        <color indexed="10"/>
        <rFont val="宋体"/>
        <family val="3"/>
        <charset val="134"/>
      </rPr>
      <t>：全年一次性奖金和无效区域表</t>
    </r>
    <r>
      <rPr>
        <sz val="10"/>
        <rFont val="宋体"/>
        <family val="3"/>
        <charset val="134"/>
      </rPr>
      <t xml:space="preserve">） </t>
    </r>
    <phoneticPr fontId="5" type="noConversion"/>
  </si>
  <si>
    <t>发放额</t>
    <phoneticPr fontId="5" type="noConversion"/>
  </si>
  <si>
    <t>扣税额</t>
    <phoneticPr fontId="5" type="noConversion"/>
  </si>
  <si>
    <t>年终一次性奖金≤36000元的填入</t>
    <phoneticPr fontId="5" type="noConversion"/>
  </si>
  <si>
    <t>36000＜年终一次性奖金≤144000元的填入</t>
    <phoneticPr fontId="5" type="noConversion"/>
  </si>
  <si>
    <t>144000＜年终一次性奖金≤300000元的填入</t>
    <phoneticPr fontId="5" type="noConversion"/>
  </si>
  <si>
    <t>300000＜年终一次性奖金≤420000元的填入</t>
    <phoneticPr fontId="5" type="noConversion"/>
  </si>
  <si>
    <t>420000＜年终一次性奖金≤660000元的填入</t>
    <phoneticPr fontId="5" type="noConversion"/>
  </si>
  <si>
    <t>660000＜年终一次性奖金≤960000元的填入</t>
    <phoneticPr fontId="5" type="noConversion"/>
  </si>
  <si>
    <t>年终一次性奖金＞960000元的填入</t>
    <phoneticPr fontId="5" type="noConversion"/>
  </si>
  <si>
    <t>工薪全年合计扣税（第29栏至35栏对应填入）</t>
    <phoneticPr fontId="5" type="noConversion"/>
  </si>
  <si>
    <t>年终一次性奖金扣税(表4扣税额填入）</t>
    <phoneticPr fontId="5" type="noConversion"/>
  </si>
  <si>
    <r>
      <t>第1</t>
    </r>
    <r>
      <rPr>
        <b/>
        <sz val="10"/>
        <color indexed="10"/>
        <rFont val="宋体"/>
        <family val="3"/>
        <charset val="134"/>
      </rPr>
      <t>1-23栏减除合计</t>
    </r>
    <phoneticPr fontId="5" type="noConversion"/>
  </si>
  <si>
    <t>各类酬金（含教师节、安全奖1100；预估科研酬金、课酬、评审费、奖励等）</t>
    <phoneticPr fontId="5" type="noConversion"/>
  </si>
  <si>
    <r>
      <rPr>
        <b/>
        <sz val="10"/>
        <color indexed="10"/>
        <rFont val="宋体"/>
        <family val="3"/>
        <charset val="134"/>
      </rPr>
      <t>说明：工资项各栏数据请在计财处综合信息门户查本人今年</t>
    </r>
    <r>
      <rPr>
        <b/>
        <sz val="10"/>
        <color indexed="10"/>
        <rFont val="Arial"/>
        <family val="2"/>
      </rPr>
      <t>1</t>
    </r>
    <r>
      <rPr>
        <b/>
        <sz val="10"/>
        <color indexed="10"/>
        <rFont val="宋体"/>
        <family val="3"/>
        <charset val="134"/>
      </rPr>
      <t>月收入，工资</t>
    </r>
    <r>
      <rPr>
        <b/>
        <sz val="10"/>
        <color indexed="10"/>
        <rFont val="Arial"/>
        <family val="2"/>
      </rPr>
      <t>2</t>
    </r>
    <r>
      <rPr>
        <b/>
        <sz val="10"/>
        <color indexed="10"/>
        <rFont val="宋体"/>
        <family val="3"/>
        <charset val="134"/>
      </rPr>
      <t>月与</t>
    </r>
    <r>
      <rPr>
        <b/>
        <sz val="10"/>
        <color indexed="10"/>
        <rFont val="Arial"/>
        <family val="2"/>
      </rPr>
      <t>1</t>
    </r>
    <r>
      <rPr>
        <b/>
        <sz val="10"/>
        <color indexed="10"/>
        <rFont val="宋体"/>
        <family val="3"/>
        <charset val="134"/>
      </rPr>
      <t>月相同，需去掉补发工资；酬金可参考去年数据，或自己预估。</t>
    </r>
    <phoneticPr fontId="5" type="noConversion"/>
  </si>
  <si>
    <t>年终奖放弃</t>
    <phoneticPr fontId="4" type="noConversion"/>
  </si>
  <si>
    <t>综上：</t>
    <phoneticPr fontId="4" type="noConversion"/>
  </si>
  <si>
    <t>年终奖部份超税点分摊至工薪或全部进年终奖</t>
    <phoneticPr fontId="4" type="noConversion"/>
  </si>
  <si>
    <t>结论：</t>
    <phoneticPr fontId="4" type="noConversion"/>
  </si>
  <si>
    <t>A、B比较，选数额小的方案</t>
    <phoneticPr fontId="4" type="noConversion"/>
  </si>
  <si>
    <t>年终奖选择方案如下两表</t>
    <phoneticPr fontId="4" type="noConversion"/>
  </si>
  <si>
    <t>例：</t>
    <phoneticPr fontId="4" type="noConversion"/>
  </si>
  <si>
    <t>方案一</t>
    <phoneticPr fontId="4" type="noConversion"/>
  </si>
  <si>
    <t>方案二</t>
    <phoneticPr fontId="4" type="noConversion"/>
  </si>
  <si>
    <t>a选方案一，放弃</t>
    <phoneticPr fontId="4" type="noConversion"/>
  </si>
  <si>
    <t>结论：选方案一，少扣税1080-301.92=778.08元</t>
    <phoneticPr fontId="4" type="noConversion"/>
  </si>
  <si>
    <r>
      <t>补发工资（1月特殊情况），</t>
    </r>
    <r>
      <rPr>
        <sz val="10"/>
        <color rgb="FFFF0000"/>
        <rFont val="宋体"/>
        <family val="3"/>
        <charset val="134"/>
      </rPr>
      <t>2月后不填</t>
    </r>
    <phoneticPr fontId="5" type="noConversion"/>
  </si>
  <si>
    <t>1、如张三年终奖36000元（较低收入）</t>
    <phoneticPr fontId="4" type="noConversion"/>
  </si>
  <si>
    <t>2、如李四年终奖52000元（一般收入）</t>
    <phoneticPr fontId="4" type="noConversion"/>
  </si>
  <si>
    <t>例</t>
    <phoneticPr fontId="4" type="noConversion"/>
  </si>
  <si>
    <t>则第9栏填入56000，得出第25栏“全年合计”242085.88，再填入第29栏“应纳税所得额全年合计”，得出“全年合计扣税”31497.18元</t>
    <phoneticPr fontId="4" type="noConversion"/>
  </si>
  <si>
    <t>方案三</t>
    <phoneticPr fontId="4" type="noConversion"/>
  </si>
  <si>
    <t>全部进年终奖</t>
    <phoneticPr fontId="4" type="noConversion"/>
  </si>
  <si>
    <t>年终奖部份超税点分摊至工薪</t>
    <phoneticPr fontId="4" type="noConversion"/>
  </si>
  <si>
    <t>A、B、C比较，选数额小的方案</t>
    <phoneticPr fontId="4" type="noConversion"/>
  </si>
  <si>
    <t>b若选方案二，36000元进年终一次性奖金，填入第36栏，扣税1080元；</t>
    <phoneticPr fontId="4" type="noConversion"/>
  </si>
  <si>
    <r>
      <t>三、综合所得应纳税所得额</t>
    </r>
    <r>
      <rPr>
        <b/>
        <sz val="12"/>
        <color rgb="FFFF0000"/>
        <rFont val="宋体"/>
        <family val="3"/>
        <charset val="134"/>
      </rPr>
      <t>A</t>
    </r>
    <r>
      <rPr>
        <b/>
        <sz val="10"/>
        <color rgb="FF00B0F0"/>
        <rFont val="宋体"/>
        <family val="3"/>
        <charset val="134"/>
      </rPr>
      <t>(不含未摊入工薪的年终奖）</t>
    </r>
    <phoneticPr fontId="5" type="noConversion"/>
  </si>
  <si>
    <t>全年综合所得合计扣税</t>
    <phoneticPr fontId="5" type="noConversion"/>
  </si>
  <si>
    <t>A</t>
    <phoneticPr fontId="4" type="noConversion"/>
  </si>
  <si>
    <r>
      <t>发放额</t>
    </r>
    <r>
      <rPr>
        <b/>
        <sz val="10"/>
        <color rgb="FFFF0000"/>
        <rFont val="宋体"/>
        <family val="3"/>
        <charset val="134"/>
      </rPr>
      <t>B</t>
    </r>
    <phoneticPr fontId="5" type="noConversion"/>
  </si>
  <si>
    <t>全年扣税合计</t>
  </si>
  <si>
    <t>全年扣税合计</t>
    <phoneticPr fontId="5" type="noConversion"/>
  </si>
  <si>
    <r>
      <rPr>
        <b/>
        <sz val="10"/>
        <color rgb="FF00B0F0"/>
        <rFont val="宋体"/>
        <family val="3"/>
        <charset val="134"/>
      </rPr>
      <t>四、年终一次性奖金</t>
    </r>
    <r>
      <rPr>
        <b/>
        <sz val="10"/>
        <color rgb="FFFF0000"/>
        <rFont val="宋体"/>
        <family val="3"/>
        <charset val="134"/>
      </rPr>
      <t>B</t>
    </r>
    <phoneticPr fontId="5" type="noConversion"/>
  </si>
  <si>
    <t xml:space="preserve">    超过这个区间，B=36000元不再为最优点。</t>
    <phoneticPr fontId="4" type="noConversion"/>
  </si>
  <si>
    <t>b选方案二的全部进“全年一次性奖金”</t>
    <phoneticPr fontId="4" type="noConversion"/>
  </si>
  <si>
    <r>
      <t>第25栏综合应纳税所得额全年合计</t>
    </r>
    <r>
      <rPr>
        <b/>
        <sz val="8"/>
        <color rgb="FFFF0000"/>
        <rFont val="宋体"/>
        <family val="3"/>
        <charset val="134"/>
      </rPr>
      <t>A</t>
    </r>
    <phoneticPr fontId="5" type="noConversion"/>
  </si>
  <si>
    <r>
      <t>注：</t>
    </r>
    <r>
      <rPr>
        <b/>
        <sz val="9.5"/>
        <color rgb="FFFF0040"/>
        <rFont val="宋体"/>
        <family val="3"/>
        <charset val="134"/>
        <scheme val="minor"/>
      </rPr>
      <t>203100元</t>
    </r>
    <r>
      <rPr>
        <b/>
        <sz val="9.5"/>
        <color theme="1"/>
        <rFont val="宋体"/>
        <family val="3"/>
        <charset val="134"/>
        <scheme val="minor"/>
      </rPr>
      <t>为第一个拐点，</t>
    </r>
    <r>
      <rPr>
        <b/>
        <sz val="9.5"/>
        <color rgb="FF00B0F0"/>
        <rFont val="宋体"/>
        <family val="3"/>
        <charset val="134"/>
        <scheme val="minor"/>
      </rPr>
      <t>三、综合所得应纳税所得额</t>
    </r>
    <r>
      <rPr>
        <b/>
        <sz val="9.5"/>
        <color rgb="FFFF0000"/>
        <rFont val="宋体"/>
        <family val="3"/>
        <charset val="134"/>
        <scheme val="minor"/>
      </rPr>
      <t>A</t>
    </r>
    <r>
      <rPr>
        <b/>
        <sz val="9.5"/>
        <color theme="1"/>
        <rFont val="宋体"/>
        <family val="3"/>
        <charset val="134"/>
        <scheme val="minor"/>
      </rPr>
      <t>加上</t>
    </r>
    <r>
      <rPr>
        <b/>
        <sz val="9.5"/>
        <color rgb="FF00B0F0"/>
        <rFont val="宋体"/>
        <family val="3"/>
        <charset val="134"/>
        <scheme val="minor"/>
      </rPr>
      <t>四、年终一次性奖金</t>
    </r>
    <r>
      <rPr>
        <b/>
        <sz val="9.5"/>
        <color rgb="FFFF0000"/>
        <rFont val="宋体"/>
        <family val="3"/>
        <charset val="134"/>
        <scheme val="minor"/>
      </rPr>
      <t>B，即</t>
    </r>
    <r>
      <rPr>
        <b/>
        <sz val="9.5"/>
        <color theme="1"/>
        <rFont val="宋体"/>
        <family val="3"/>
        <charset val="134"/>
        <scheme val="minor"/>
      </rPr>
      <t>(</t>
    </r>
    <r>
      <rPr>
        <b/>
        <sz val="9.5"/>
        <color rgb="FFFF0000"/>
        <rFont val="宋体"/>
        <family val="3"/>
        <charset val="134"/>
        <scheme val="minor"/>
      </rPr>
      <t>A+B</t>
    </r>
    <r>
      <rPr>
        <b/>
        <sz val="9.5"/>
        <color theme="1"/>
        <rFont val="宋体"/>
        <family val="3"/>
        <charset val="134"/>
        <scheme val="minor"/>
      </rPr>
      <t>)只要不超过203100元，在此区间内，B=36000元均可保证最优，</t>
    </r>
    <phoneticPr fontId="4" type="noConversion"/>
  </si>
  <si>
    <t xml:space="preserve">    超过这个区间，B=144000元不再为最优点。</t>
    <phoneticPr fontId="4" type="noConversion"/>
  </si>
  <si>
    <r>
      <t xml:space="preserve">    </t>
    </r>
    <r>
      <rPr>
        <b/>
        <sz val="11"/>
        <color rgb="FFFF0000"/>
        <rFont val="宋体"/>
        <family val="3"/>
        <charset val="134"/>
        <scheme val="minor"/>
      </rPr>
      <t>672000元</t>
    </r>
    <r>
      <rPr>
        <sz val="11"/>
        <color theme="1"/>
        <rFont val="宋体"/>
        <family val="2"/>
        <charset val="134"/>
        <scheme val="minor"/>
      </rPr>
      <t>为第二个拐点，</t>
    </r>
    <r>
      <rPr>
        <b/>
        <sz val="11"/>
        <color rgb="FFFF0000"/>
        <rFont val="宋体"/>
        <family val="3"/>
        <charset val="134"/>
        <scheme val="minor"/>
      </rPr>
      <t>(A+B)</t>
    </r>
    <r>
      <rPr>
        <sz val="11"/>
        <color theme="1"/>
        <rFont val="宋体"/>
        <family val="2"/>
        <charset val="134"/>
        <scheme val="minor"/>
      </rPr>
      <t>只要不超过672000元，在此区间内，B=144000元均可保证最优，</t>
    </r>
    <phoneticPr fontId="4" type="noConversion"/>
  </si>
  <si>
    <r>
      <t>年终一次性奖金扣税(表4扣税额填入）</t>
    </r>
    <r>
      <rPr>
        <sz val="10"/>
        <color rgb="FFFF0000"/>
        <rFont val="宋体"/>
        <family val="3"/>
        <charset val="134"/>
      </rPr>
      <t>选144000元</t>
    </r>
    <phoneticPr fontId="5" type="noConversion"/>
  </si>
  <si>
    <r>
      <t>年终一次性奖金扣税(表4扣税额填入）</t>
    </r>
    <r>
      <rPr>
        <sz val="10"/>
        <color rgb="FFFF0000"/>
        <rFont val="宋体"/>
        <family val="3"/>
        <charset val="134"/>
      </rPr>
      <t>选300000元</t>
    </r>
    <phoneticPr fontId="5" type="noConversion"/>
  </si>
  <si>
    <t>b若选方案二的部份超税点分摊至工薪，144000元进年终一次性奖金，填入第36栏，“年终一次性奖金”扣税14190元</t>
    <phoneticPr fontId="4" type="noConversion"/>
  </si>
  <si>
    <t>c若选方案三的部份超税点分摊至工薪，300000元进年终一次性奖金，填入第38栏，“年终一次性奖金”扣税58590元</t>
    <phoneticPr fontId="4" type="noConversion"/>
  </si>
  <si>
    <t>工薪全年综合所得合计扣税</t>
    <phoneticPr fontId="5" type="noConversion"/>
  </si>
  <si>
    <t>工薪全年综合所得合计扣税</t>
    <phoneticPr fontId="5" type="noConversion"/>
  </si>
  <si>
    <t>则第9栏填入36000，得出第25栏“全年合计”10064，再填入第29栏“综合应纳税所得额全年合计”，得出“工薪全年综合所得合计扣税”301.92元</t>
    <phoneticPr fontId="4" type="noConversion"/>
  </si>
  <si>
    <r>
      <t>第25栏综合应纳税所得额全年合计</t>
    </r>
    <r>
      <rPr>
        <b/>
        <sz val="8"/>
        <color rgb="FFFF0000"/>
        <rFont val="宋体"/>
        <family val="3"/>
        <charset val="134"/>
      </rPr>
      <t>A</t>
    </r>
    <phoneticPr fontId="5" type="noConversion"/>
  </si>
  <si>
    <t>则第37栏填入52000，得出扣税额4990元</t>
    <phoneticPr fontId="4" type="noConversion"/>
  </si>
  <si>
    <t>则第9栏填入0，得出第25栏“全年合计”5845.88，再填入第29栏“应纳税所得额全年合计”，得出“工薪全年综合所得合计扣税”175.38元</t>
    <phoneticPr fontId="4" type="noConversion"/>
  </si>
  <si>
    <t>则第9栏填入16000，得出第25栏“综合所得应纳税所得额A”21845.88，再填入第29栏“综合所得应纳税所得额A”，得出“工薪全年综合所得合计扣税”655.38元</t>
    <phoneticPr fontId="4" type="noConversion"/>
  </si>
  <si>
    <t>c若选方案三的部份超税点分摊至工薪，36000元进“全年一次性奖金”，填入第36栏，扣税1080元</t>
    <phoneticPr fontId="4" type="noConversion"/>
  </si>
  <si>
    <t>年终奖中未计入“全年一次性奖金”的部分（分摊入工薪）</t>
    <phoneticPr fontId="5" type="noConversion"/>
  </si>
  <si>
    <t>则第9栏填入0，得出第25栏“综合所得应纳税所得额A”186085.88，再填入第30栏“综合应纳税所得额全年合计A”，得出“工薪全年综合所得合计扣税”20297.18元</t>
    <phoneticPr fontId="4" type="noConversion"/>
  </si>
  <si>
    <t>则第38栏填入200000，得出扣税额38590元</t>
    <phoneticPr fontId="4" type="noConversion"/>
  </si>
  <si>
    <t>b选方案二，全部进年终奖</t>
    <phoneticPr fontId="4" type="noConversion"/>
  </si>
  <si>
    <t>结论：选方案三的36000元进年终一次性奖金，其余16000元部份超税点分摊至工薪，扣税最少为1735.38元</t>
    <phoneticPr fontId="4" type="noConversion"/>
  </si>
  <si>
    <r>
      <t>则第9栏填入200000，得出第25栏“综合所得应纳税所得额A”</t>
    </r>
    <r>
      <rPr>
        <b/>
        <sz val="11"/>
        <color rgb="FF00B0F0"/>
        <rFont val="宋体"/>
        <family val="3"/>
        <charset val="134"/>
        <scheme val="minor"/>
      </rPr>
      <t>386085.88</t>
    </r>
    <r>
      <rPr>
        <sz val="11"/>
        <color theme="1"/>
        <rFont val="宋体"/>
        <family val="2"/>
        <charset val="134"/>
        <scheme val="minor"/>
      </rPr>
      <t>，再填入第30栏“综合应纳税所得额全年合计A”，得出“工薪全年综合所得合计扣税”64601.47元</t>
    </r>
    <phoneticPr fontId="4" type="noConversion"/>
  </si>
  <si>
    <t>则第9栏填入52000，得出第25栏“综合所得应纳税所得额A”57845.88，再填入第30栏“综合应纳税所得额全年合计A”，得出“工薪全年综合所得合计扣税”3264.59元</t>
    <phoneticPr fontId="4" type="noConversion"/>
  </si>
  <si>
    <t>A+B：为方案一的“综合所得应纳税所得额A”</t>
    <phoneticPr fontId="4" type="noConversion"/>
  </si>
  <si>
    <t>a选方案一，放弃“全年一次性奖金”，即B=0</t>
    <phoneticPr fontId="4" type="noConversion"/>
  </si>
  <si>
    <t>a选方案一，放弃，即B=0</t>
    <phoneticPr fontId="4" type="noConversion"/>
  </si>
  <si>
    <r>
      <t>3、如王五年终奖200000元（较高收入）</t>
    </r>
    <r>
      <rPr>
        <b/>
        <sz val="11"/>
        <color rgb="FFFF0000"/>
        <rFont val="宋体"/>
        <family val="3"/>
        <charset val="134"/>
        <scheme val="minor"/>
      </rPr>
      <t>A+B</t>
    </r>
    <r>
      <rPr>
        <sz val="11"/>
        <color theme="1"/>
        <rFont val="宋体"/>
        <family val="2"/>
        <charset val="134"/>
        <scheme val="minor"/>
      </rPr>
      <t>=</t>
    </r>
    <r>
      <rPr>
        <b/>
        <sz val="11"/>
        <color rgb="FF00B0F0"/>
        <rFont val="宋体"/>
        <family val="3"/>
        <charset val="134"/>
        <scheme val="minor"/>
      </rPr>
      <t>386085.88</t>
    </r>
    <r>
      <rPr>
        <sz val="11"/>
        <color theme="1"/>
        <rFont val="宋体"/>
        <family val="2"/>
        <charset val="134"/>
        <scheme val="minor"/>
      </rPr>
      <t>元；</t>
    </r>
    <phoneticPr fontId="4" type="noConversion"/>
  </si>
  <si>
    <t>c若选方案三，部份超税点分摊至工薪，144000元进年终一次性奖金，填入第37栏，扣税14190元</t>
    <phoneticPr fontId="4" type="noConversion"/>
  </si>
  <si>
    <t>结论：选方案三的144000元进年终一次性奖金，其余56000元部份超税点分摊至工薪，扣税最少</t>
    <phoneticPr fontId="4" type="noConversion"/>
  </si>
  <si>
    <r>
      <t xml:space="preserve">    1277500元</t>
    </r>
    <r>
      <rPr>
        <b/>
        <sz val="9.5"/>
        <color theme="1"/>
        <rFont val="宋体"/>
        <family val="3"/>
        <charset val="134"/>
        <scheme val="minor"/>
      </rPr>
      <t>为第三个拐点，(A+B)只要不超过1277500元，在此区间内，B=300000元均可保证最优，</t>
    </r>
    <phoneticPr fontId="4" type="noConversion"/>
  </si>
  <si>
    <t xml:space="preserve">    超过这个区间，B=300000元不再为最优点。</t>
    <phoneticPr fontId="4" type="noConversion"/>
  </si>
  <si>
    <r>
      <t>各位老师只需填入第1-10栏和第11-22栏，将得出的</t>
    </r>
    <r>
      <rPr>
        <b/>
        <sz val="9"/>
        <color rgb="FF00B0F0"/>
        <rFont val="宋体"/>
        <family val="3"/>
        <charset val="134"/>
      </rPr>
      <t>第25栏：综合所得应纳税所得额A(不含未摊入工薪的年终奖）全年合计</t>
    </r>
    <r>
      <rPr>
        <b/>
        <sz val="9"/>
        <color rgb="FFFF0000"/>
        <rFont val="宋体"/>
        <family val="3"/>
        <charset val="134"/>
      </rPr>
      <t>，填入第29-35栏相对应的数额，就自动会算出你的工薪全年扣税额</t>
    </r>
    <phoneticPr fontId="5" type="noConversion"/>
  </si>
  <si>
    <r>
      <t>年终一次性奖金</t>
    </r>
    <r>
      <rPr>
        <b/>
        <sz val="10"/>
        <color rgb="FFFF0000"/>
        <rFont val="宋体"/>
        <family val="3"/>
        <charset val="134"/>
      </rPr>
      <t>B</t>
    </r>
    <phoneticPr fontId="5" type="noConversion"/>
  </si>
  <si>
    <r>
      <t>三、综合所得应纳税所得额</t>
    </r>
    <r>
      <rPr>
        <b/>
        <sz val="10"/>
        <color rgb="FFFF0000"/>
        <rFont val="宋体"/>
        <family val="3"/>
        <charset val="134"/>
      </rPr>
      <t>A</t>
    </r>
    <r>
      <rPr>
        <b/>
        <sz val="10"/>
        <color rgb="FF00B0F0"/>
        <rFont val="宋体"/>
        <family val="3"/>
        <charset val="134"/>
      </rPr>
      <t>(不含未摊入工薪的年终奖）</t>
    </r>
    <phoneticPr fontId="5" type="noConversion"/>
  </si>
  <si>
    <t>不超过3000元的</t>
    <phoneticPr fontId="5" type="noConversion"/>
  </si>
  <si>
    <t>超过3000元至12000元的部分</t>
    <phoneticPr fontId="5" type="noConversion"/>
  </si>
  <si>
    <t xml:space="preserve">      按月换算后的综合所得税率表</t>
    <phoneticPr fontId="5" type="noConversion"/>
  </si>
  <si>
    <t>（年终奖适用）</t>
    <phoneticPr fontId="4" type="noConversion"/>
  </si>
  <si>
    <t>按月换算后的综合所得税率表（年终奖适用）</t>
    <phoneticPr fontId="5" type="noConversion"/>
  </si>
  <si>
    <t>对应的年终奖</t>
    <phoneticPr fontId="4" type="noConversion"/>
  </si>
  <si>
    <t>年终一次性奖金≤36000元</t>
    <phoneticPr fontId="5" type="noConversion"/>
  </si>
  <si>
    <t>36000＜年终一次性奖金≤144000元</t>
    <phoneticPr fontId="5" type="noConversion"/>
  </si>
  <si>
    <t>144000＜年终一次性奖金≤300000元</t>
    <phoneticPr fontId="5" type="noConversion"/>
  </si>
  <si>
    <t>300000＜年终一次性奖金≤420000元</t>
    <phoneticPr fontId="5" type="noConversion"/>
  </si>
  <si>
    <t>420000＜年终一次性奖金≤660000元</t>
    <phoneticPr fontId="5" type="noConversion"/>
  </si>
  <si>
    <t>660000＜年终一次性奖金≤960000元</t>
    <phoneticPr fontId="5" type="noConversion"/>
  </si>
  <si>
    <t>年终一次性奖金＞960000元</t>
    <phoneticPr fontId="5" type="noConversion"/>
  </si>
  <si>
    <t>对应的年终奖</t>
    <phoneticPr fontId="4" type="noConversion"/>
  </si>
  <si>
    <t>无效区间</t>
    <phoneticPr fontId="4" type="noConversion"/>
  </si>
  <si>
    <t>36001—38567</t>
    <phoneticPr fontId="4" type="noConversion"/>
  </si>
  <si>
    <t>144001—160500</t>
    <phoneticPr fontId="4" type="noConversion"/>
  </si>
  <si>
    <t>300001—318333</t>
    <phoneticPr fontId="4" type="noConversion"/>
  </si>
  <si>
    <t>420001—447500</t>
    <phoneticPr fontId="4" type="noConversion"/>
  </si>
  <si>
    <t>660001—706538</t>
    <phoneticPr fontId="4" type="noConversion"/>
  </si>
  <si>
    <t>960001—1120000</t>
    <phoneticPr fontId="4" type="noConversion"/>
  </si>
  <si>
    <r>
      <t>注：</t>
    </r>
    <r>
      <rPr>
        <b/>
        <sz val="9.5"/>
        <color rgb="FFFF0040"/>
        <rFont val="宋体"/>
        <family val="3"/>
        <charset val="134"/>
        <scheme val="minor"/>
      </rPr>
      <t>203100元</t>
    </r>
    <r>
      <rPr>
        <b/>
        <sz val="9.5"/>
        <color theme="1"/>
        <rFont val="宋体"/>
        <family val="3"/>
        <charset val="134"/>
        <scheme val="minor"/>
      </rPr>
      <t>为第一个拐点，</t>
    </r>
    <r>
      <rPr>
        <b/>
        <sz val="9.5"/>
        <color rgb="FF00B0F0"/>
        <rFont val="宋体"/>
        <family val="3"/>
        <charset val="134"/>
        <scheme val="minor"/>
      </rPr>
      <t>三、综合所得应纳税所得额</t>
    </r>
    <r>
      <rPr>
        <b/>
        <sz val="9.5"/>
        <color rgb="FFFF0000"/>
        <rFont val="宋体"/>
        <family val="3"/>
        <charset val="134"/>
        <scheme val="minor"/>
      </rPr>
      <t>A</t>
    </r>
    <r>
      <rPr>
        <b/>
        <sz val="9.5"/>
        <color theme="1"/>
        <rFont val="宋体"/>
        <family val="3"/>
        <charset val="134"/>
        <scheme val="minor"/>
      </rPr>
      <t>加上</t>
    </r>
    <r>
      <rPr>
        <b/>
        <sz val="9.5"/>
        <color rgb="FF00B0F0"/>
        <rFont val="宋体"/>
        <family val="3"/>
        <charset val="134"/>
        <scheme val="minor"/>
      </rPr>
      <t>四、年终一次性奖金</t>
    </r>
    <r>
      <rPr>
        <b/>
        <sz val="9.5"/>
        <color rgb="FFFF0000"/>
        <rFont val="宋体"/>
        <family val="3"/>
        <charset val="134"/>
        <scheme val="minor"/>
      </rPr>
      <t>B</t>
    </r>
    <r>
      <rPr>
        <b/>
        <sz val="9.5"/>
        <color theme="1"/>
        <rFont val="宋体"/>
        <family val="3"/>
        <charset val="134"/>
        <scheme val="minor"/>
      </rPr>
      <t>(</t>
    </r>
    <r>
      <rPr>
        <b/>
        <sz val="9.5"/>
        <color rgb="FFFF0000"/>
        <rFont val="宋体"/>
        <family val="3"/>
        <charset val="134"/>
        <scheme val="minor"/>
      </rPr>
      <t>A+B</t>
    </r>
    <r>
      <rPr>
        <b/>
        <sz val="9.5"/>
        <color theme="1"/>
        <rFont val="宋体"/>
        <family val="3"/>
        <charset val="134"/>
        <scheme val="minor"/>
      </rPr>
      <t>)只要不超过203100元，即72000＜(A+B)≤203100时,在此区间内，B=36000元均可保证最优，</t>
    </r>
    <phoneticPr fontId="4" type="noConversion"/>
  </si>
  <si>
    <r>
      <t>注：</t>
    </r>
    <r>
      <rPr>
        <b/>
        <sz val="9.5"/>
        <rFont val="宋体"/>
        <family val="3"/>
        <charset val="134"/>
        <scheme val="minor"/>
      </rPr>
      <t>当三、</t>
    </r>
    <r>
      <rPr>
        <b/>
        <sz val="9.5"/>
        <color rgb="FFFF0000"/>
        <rFont val="宋体"/>
        <family val="3"/>
        <charset val="134"/>
        <scheme val="minor"/>
      </rPr>
      <t>综合所得应纳税所得额A</t>
    </r>
    <r>
      <rPr>
        <b/>
        <sz val="9.5"/>
        <rFont val="宋体"/>
        <family val="3"/>
        <charset val="134"/>
        <scheme val="minor"/>
      </rPr>
      <t>加上四、</t>
    </r>
    <r>
      <rPr>
        <b/>
        <sz val="9.5"/>
        <color rgb="FFFF0000"/>
        <rFont val="宋体"/>
        <family val="3"/>
        <charset val="134"/>
        <scheme val="minor"/>
      </rPr>
      <t>年终一次性奖金B，即0＜(A+B)≤72000时，放弃年终一次性奖金</t>
    </r>
    <phoneticPr fontId="4" type="noConversion"/>
  </si>
  <si>
    <t>0＜(A+B)≤72000</t>
    <phoneticPr fontId="5" type="noConversion"/>
  </si>
  <si>
    <t>放弃年终一次性奖金</t>
    <phoneticPr fontId="4" type="noConversion"/>
  </si>
  <si>
    <t>72000＜(A+B)≤203100</t>
    <phoneticPr fontId="5" type="noConversion"/>
  </si>
  <si>
    <t>B=36000元可保证最优</t>
    <phoneticPr fontId="4" type="noConversion"/>
  </si>
  <si>
    <t>203100＜(A+B)≤672000</t>
    <phoneticPr fontId="5" type="noConversion"/>
  </si>
  <si>
    <t>B=144000元可保证最优</t>
    <phoneticPr fontId="4" type="noConversion"/>
  </si>
  <si>
    <t>672000＜(A+B)≤1277500</t>
    <phoneticPr fontId="5" type="noConversion"/>
  </si>
  <si>
    <t>B=300000元可保证最优</t>
    <phoneticPr fontId="4" type="noConversion"/>
  </si>
  <si>
    <t>127500＜(A+B)≤1452500</t>
    <phoneticPr fontId="5" type="noConversion"/>
  </si>
  <si>
    <t>B=420000元可保证最优</t>
    <phoneticPr fontId="4" type="noConversion"/>
  </si>
  <si>
    <t>综合所得应纳税所得额A加上年终一次性奖金B，即(A+B)</t>
    <phoneticPr fontId="4" type="noConversion"/>
  </si>
  <si>
    <t>选择方案</t>
    <phoneticPr fontId="4" type="noConversion"/>
  </si>
  <si>
    <t>(A+B)＞1452500</t>
    <phoneticPr fontId="5" type="noConversion"/>
  </si>
  <si>
    <t>B=66000元可保证最优</t>
    <phoneticPr fontId="4" type="noConversion"/>
  </si>
  <si>
    <t>则第9栏填入0，得出第25栏“综合所得应纳税所得额”为负数，，说明工薪部分全年合计扣税为0元或有退税。</t>
    <phoneticPr fontId="4" type="noConversion"/>
  </si>
  <si>
    <t>2、如,陈六年终奖600000元（高收入）,A+B=856085.88元；</t>
    <phoneticPr fontId="4" type="noConversion"/>
  </si>
  <si>
    <r>
      <t>则第9栏填入600000，得出第25栏“综合所得应纳税所得额A”</t>
    </r>
    <r>
      <rPr>
        <sz val="11"/>
        <rFont val="宋体"/>
        <family val="3"/>
        <charset val="134"/>
        <scheme val="minor"/>
      </rPr>
      <t>8</t>
    </r>
    <r>
      <rPr>
        <b/>
        <sz val="11"/>
        <rFont val="宋体"/>
        <family val="3"/>
        <charset val="134"/>
        <scheme val="minor"/>
      </rPr>
      <t>56085.88</t>
    </r>
    <r>
      <rPr>
        <sz val="11"/>
        <color theme="1"/>
        <rFont val="宋体"/>
        <family val="2"/>
        <charset val="134"/>
        <scheme val="minor"/>
      </rPr>
      <t>，再填入第34栏“综合应纳税所得额全年合计A”，得出“工薪全年综合所得合计扣税”213710.06元</t>
    </r>
    <phoneticPr fontId="4" type="noConversion"/>
  </si>
  <si>
    <t>则第9栏填入456000，得出第25栏“全年合计”712085.88，再填入第34栏“综合应纳税所得额全年合计”，得出“工薪全年综合合计扣税”163310.06元</t>
    <phoneticPr fontId="4" type="noConversion"/>
  </si>
  <si>
    <t>结论：选方案三的年终奖300000元，其余分摊至工薪，扣税最少</t>
    <phoneticPr fontId="4" type="noConversion"/>
  </si>
  <si>
    <t>则第9栏填入300000，得出第25栏“全年合计”556085.88，再填入第33栏“应纳税所得额全年合计”，得出“工薪全年综合合计扣税”113905.76元</t>
    <phoneticPr fontId="4" type="noConversion"/>
  </si>
  <si>
    <t>年终奖方案选择表（数额要避开无效区域）</t>
    <phoneticPr fontId="4" type="noConversion"/>
  </si>
  <si>
    <t>工薪全年综合所得合计扣税</t>
    <phoneticPr fontId="5" type="noConversion"/>
  </si>
  <si>
    <r>
      <t>2</t>
    </r>
    <r>
      <rPr>
        <sz val="10"/>
        <rFont val="宋体"/>
        <family val="3"/>
        <charset val="134"/>
      </rPr>
      <t>月</t>
    </r>
    <r>
      <rPr>
        <sz val="10"/>
        <rFont val="宋体"/>
        <family val="2"/>
        <charset val="134"/>
      </rPr>
      <t>(照1月填）</t>
    </r>
    <phoneticPr fontId="5" type="noConversion"/>
  </si>
  <si>
    <t>不填</t>
    <phoneticPr fontId="4" type="noConversion"/>
  </si>
  <si>
    <r>
      <t>（</t>
    </r>
    <r>
      <rPr>
        <sz val="8"/>
        <color rgb="FFFF0000"/>
        <rFont val="宋体"/>
        <family val="3"/>
        <charset val="134"/>
      </rPr>
      <t>参考去年自估</t>
    </r>
    <r>
      <rPr>
        <b/>
        <sz val="8"/>
        <color rgb="FF00B0F0"/>
        <rFont val="宋体"/>
        <family val="3"/>
        <charset val="134"/>
      </rPr>
      <t>）各类酬金（含教师节、安全奖1100；预估科研酬金、课酬、评审费、奖励等）</t>
    </r>
    <phoneticPr fontId="5" type="noConversion"/>
  </si>
  <si>
    <r>
      <rPr>
        <b/>
        <sz val="9.5"/>
        <color rgb="FFFF0040"/>
        <rFont val="宋体"/>
        <family val="3"/>
        <charset val="134"/>
        <scheme val="minor"/>
      </rPr>
      <t>203100元</t>
    </r>
    <r>
      <rPr>
        <b/>
        <sz val="9.5"/>
        <color theme="1"/>
        <rFont val="宋体"/>
        <family val="3"/>
        <charset val="134"/>
        <scheme val="minor"/>
      </rPr>
      <t>为第一个拐点，</t>
    </r>
    <r>
      <rPr>
        <b/>
        <sz val="9.5"/>
        <color rgb="FF00B0F0"/>
        <rFont val="宋体"/>
        <family val="3"/>
        <charset val="134"/>
        <scheme val="minor"/>
      </rPr>
      <t>三、综合所得应纳税所得额</t>
    </r>
    <r>
      <rPr>
        <b/>
        <sz val="9.5"/>
        <color rgb="FFFF0000"/>
        <rFont val="宋体"/>
        <family val="3"/>
        <charset val="134"/>
        <scheme val="minor"/>
      </rPr>
      <t>A</t>
    </r>
    <r>
      <rPr>
        <b/>
        <sz val="9.5"/>
        <color theme="1"/>
        <rFont val="宋体"/>
        <family val="3"/>
        <charset val="134"/>
        <scheme val="minor"/>
      </rPr>
      <t>加上</t>
    </r>
    <r>
      <rPr>
        <b/>
        <sz val="9.5"/>
        <color rgb="FF00B0F0"/>
        <rFont val="宋体"/>
        <family val="3"/>
        <charset val="134"/>
        <scheme val="minor"/>
      </rPr>
      <t>四、年终一次性奖金</t>
    </r>
    <r>
      <rPr>
        <b/>
        <sz val="9.5"/>
        <color rgb="FFFF0000"/>
        <rFont val="宋体"/>
        <family val="3"/>
        <charset val="134"/>
        <scheme val="minor"/>
      </rPr>
      <t>B，即</t>
    </r>
    <r>
      <rPr>
        <b/>
        <sz val="9.5"/>
        <color theme="1"/>
        <rFont val="宋体"/>
        <family val="3"/>
        <charset val="134"/>
        <scheme val="minor"/>
      </rPr>
      <t>(</t>
    </r>
    <r>
      <rPr>
        <b/>
        <sz val="9.5"/>
        <color rgb="FFFF0000"/>
        <rFont val="宋体"/>
        <family val="3"/>
        <charset val="134"/>
        <scheme val="minor"/>
      </rPr>
      <t>A+B</t>
    </r>
    <r>
      <rPr>
        <b/>
        <sz val="9.5"/>
        <color theme="1"/>
        <rFont val="宋体"/>
        <family val="3"/>
        <charset val="134"/>
        <scheme val="minor"/>
      </rPr>
      <t>)只要不超过203100元，在此区间内，B=36000元均可保证最优，</t>
    </r>
    <phoneticPr fontId="4" type="noConversion"/>
  </si>
  <si>
    <t>年终一次性奖金B</t>
    <phoneticPr fontId="5" type="noConversion"/>
  </si>
  <si>
    <r>
      <t>三、综合所得应纳税所得额</t>
    </r>
    <r>
      <rPr>
        <b/>
        <sz val="12"/>
        <color rgb="FFFF0000"/>
        <rFont val="宋体"/>
        <family val="3"/>
        <charset val="134"/>
      </rPr>
      <t>A</t>
    </r>
    <r>
      <rPr>
        <b/>
        <sz val="12"/>
        <color rgb="FF00B0F0"/>
        <rFont val="宋体"/>
        <family val="3"/>
        <charset val="134"/>
      </rPr>
      <t>(不含未摊入工薪的年终奖）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</si>
</sst>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9">
    <font>
      <sz val="11"/>
      <color theme="1"/>
      <name val="宋体"/>
      <family val="2"/>
      <charset val="134"/>
      <scheme val="minor"/>
    </font>
    <font>
      <b/>
      <sz val="10"/>
      <color rgb="FFFF0000"/>
      <name val="Arial"/>
      <family val="2"/>
    </font>
    <font>
      <b/>
      <sz val="10"/>
      <color indexed="10"/>
      <name val="宋体"/>
      <family val="3"/>
      <charset val="134"/>
    </font>
    <font>
      <b/>
      <sz val="10"/>
      <color indexed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color rgb="FF00B0F0"/>
      <name val="宋体"/>
      <family val="3"/>
      <charset val="134"/>
    </font>
    <font>
      <b/>
      <sz val="8"/>
      <color rgb="FF00B0F0"/>
      <name val="宋体"/>
      <family val="3"/>
      <charset val="134"/>
    </font>
    <font>
      <sz val="9"/>
      <color indexed="10"/>
      <name val="Arial"/>
      <family val="2"/>
    </font>
    <font>
      <sz val="9"/>
      <color indexed="10"/>
      <name val="宋体"/>
      <family val="3"/>
      <charset val="134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B0F0"/>
      <name val="Arial"/>
      <family val="2"/>
    </font>
    <font>
      <b/>
      <sz val="10"/>
      <color rgb="FF00B0F0"/>
      <name val="宋体"/>
      <family val="3"/>
      <charset val="134"/>
    </font>
    <font>
      <sz val="10"/>
      <color theme="5"/>
      <name val="Arial"/>
      <family val="2"/>
    </font>
    <font>
      <sz val="10"/>
      <color rgb="FF00B050"/>
      <name val="Arial"/>
      <family val="2"/>
    </font>
    <font>
      <b/>
      <sz val="8"/>
      <color rgb="FFFF0000"/>
      <name val="宋体"/>
      <family val="3"/>
      <charset val="134"/>
    </font>
    <font>
      <sz val="10"/>
      <color theme="5"/>
      <name val="宋体"/>
      <family val="3"/>
      <charset val="134"/>
    </font>
    <font>
      <sz val="6"/>
      <name val="Arial"/>
      <family val="2"/>
    </font>
    <font>
      <sz val="6"/>
      <name val="宋体"/>
      <family val="3"/>
      <charset val="134"/>
    </font>
    <font>
      <sz val="10"/>
      <color theme="1"/>
      <name val="Arial"/>
      <family val="2"/>
    </font>
    <font>
      <sz val="10"/>
      <color indexed="17"/>
      <name val="宋体"/>
      <family val="3"/>
      <charset val="134"/>
    </font>
    <font>
      <sz val="10"/>
      <color indexed="17"/>
      <name val="Arial"/>
      <family val="2"/>
    </font>
    <font>
      <sz val="10"/>
      <color rgb="FF00B050"/>
      <name val="宋体"/>
      <family val="3"/>
      <charset val="134"/>
    </font>
    <font>
      <sz val="6"/>
      <color rgb="FFFF0000"/>
      <name val="Arial"/>
      <family val="2"/>
    </font>
    <font>
      <sz val="6"/>
      <color indexed="10"/>
      <name val="宋体"/>
      <family val="3"/>
      <charset val="134"/>
    </font>
    <font>
      <sz val="6"/>
      <color indexed="10"/>
      <name val="Arial"/>
      <family val="2"/>
    </font>
    <font>
      <b/>
      <sz val="10"/>
      <color rgb="FF0070C0"/>
      <name val="宋体"/>
      <family val="3"/>
      <charset val="134"/>
    </font>
    <font>
      <b/>
      <sz val="10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rgb="FF0070C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rgb="FF00B0F0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b/>
      <sz val="11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b/>
      <sz val="9.5"/>
      <color theme="1"/>
      <name val="宋体"/>
      <family val="3"/>
      <charset val="134"/>
      <scheme val="minor"/>
    </font>
    <font>
      <b/>
      <sz val="9.5"/>
      <color rgb="FFFF004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9.5"/>
      <color rgb="FF00B0F0"/>
      <name val="宋体"/>
      <family val="3"/>
      <charset val="134"/>
      <scheme val="minor"/>
    </font>
    <font>
      <b/>
      <sz val="9.5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00B0F0"/>
      <name val="宋体"/>
      <family val="3"/>
      <charset val="134"/>
      <scheme val="minor"/>
    </font>
    <font>
      <sz val="16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.5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6"/>
      <color rgb="FF00B0F0"/>
      <name val="宋体"/>
      <family val="3"/>
      <charset val="134"/>
    </font>
    <font>
      <sz val="10"/>
      <name val="宋体"/>
      <family val="2"/>
      <charset val="134"/>
    </font>
    <font>
      <b/>
      <sz val="12"/>
      <color rgb="FF00B0F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/>
    <xf numFmtId="49" fontId="0" fillId="0" borderId="0" xfId="0" applyNumberFormat="1" applyAlignment="1"/>
    <xf numFmtId="0" fontId="0" fillId="0" borderId="0" xfId="0" applyAlignment="1"/>
    <xf numFmtId="0" fontId="6" fillId="0" borderId="0" xfId="0" applyFont="1" applyAlignment="1"/>
    <xf numFmtId="0" fontId="7" fillId="0" borderId="1" xfId="0" applyFont="1" applyBorder="1" applyAlignment="1"/>
    <xf numFmtId="49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center"/>
    </xf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1" xfId="0" applyNumberFormat="1" applyBorder="1" applyAlignment="1"/>
    <xf numFmtId="49" fontId="10" fillId="0" borderId="1" xfId="0" applyNumberFormat="1" applyFont="1" applyBorder="1" applyAlignment="1"/>
    <xf numFmtId="49" fontId="11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/>
    <xf numFmtId="49" fontId="7" fillId="0" borderId="1" xfId="0" applyNumberFormat="1" applyFont="1" applyBorder="1" applyAlignment="1"/>
    <xf numFmtId="49" fontId="9" fillId="0" borderId="1" xfId="0" applyNumberFormat="1" applyFont="1" applyBorder="1" applyAlignment="1"/>
    <xf numFmtId="0" fontId="5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49" fontId="15" fillId="0" borderId="1" xfId="0" applyNumberFormat="1" applyFont="1" applyBorder="1" applyAlignment="1"/>
    <xf numFmtId="49" fontId="17" fillId="0" borderId="1" xfId="0" applyNumberFormat="1" applyFont="1" applyBorder="1" applyAlignment="1"/>
    <xf numFmtId="0" fontId="18" fillId="0" borderId="1" xfId="0" applyFont="1" applyBorder="1" applyAlignment="1"/>
    <xf numFmtId="49" fontId="19" fillId="0" borderId="1" xfId="0" applyNumberFormat="1" applyFont="1" applyBorder="1" applyAlignment="1"/>
    <xf numFmtId="0" fontId="20" fillId="0" borderId="1" xfId="0" applyFont="1" applyBorder="1" applyAlignment="1"/>
    <xf numFmtId="0" fontId="21" fillId="0" borderId="1" xfId="0" applyFont="1" applyBorder="1" applyAlignment="1"/>
    <xf numFmtId="0" fontId="22" fillId="0" borderId="0" xfId="0" applyFont="1" applyAlignment="1"/>
    <xf numFmtId="49" fontId="23" fillId="0" borderId="1" xfId="0" applyNumberFormat="1" applyFont="1" applyBorder="1" applyAlignment="1"/>
    <xf numFmtId="0" fontId="16" fillId="0" borderId="1" xfId="0" applyFont="1" applyBorder="1" applyAlignment="1"/>
    <xf numFmtId="0" fontId="24" fillId="0" borderId="6" xfId="0" applyFont="1" applyBorder="1" applyAlignment="1">
      <alignment horizontal="center" wrapText="1"/>
    </xf>
    <xf numFmtId="0" fontId="19" fillId="0" borderId="0" xfId="0" applyFont="1" applyAlignment="1"/>
    <xf numFmtId="0" fontId="14" fillId="0" borderId="0" xfId="0" applyFont="1" applyAlignment="1"/>
    <xf numFmtId="0" fontId="26" fillId="0" borderId="1" xfId="0" applyFont="1" applyBorder="1" applyAlignment="1"/>
    <xf numFmtId="0" fontId="21" fillId="0" borderId="0" xfId="0" applyFont="1" applyAlignment="1"/>
    <xf numFmtId="0" fontId="11" fillId="0" borderId="0" xfId="0" applyFont="1" applyBorder="1" applyAlignment="1"/>
    <xf numFmtId="0" fontId="0" fillId="0" borderId="0" xfId="0" applyBorder="1" applyAlignment="1"/>
    <xf numFmtId="49" fontId="29" fillId="0" borderId="1" xfId="0" applyNumberFormat="1" applyFont="1" applyBorder="1" applyAlignment="1"/>
    <xf numFmtId="0" fontId="21" fillId="0" borderId="7" xfId="0" applyFont="1" applyBorder="1" applyAlignment="1"/>
    <xf numFmtId="0" fontId="0" fillId="0" borderId="8" xfId="0" applyBorder="1" applyAlignment="1"/>
    <xf numFmtId="176" fontId="14" fillId="0" borderId="1" xfId="0" applyNumberFormat="1" applyFont="1" applyBorder="1" applyAlignment="1"/>
    <xf numFmtId="0" fontId="30" fillId="0" borderId="6" xfId="0" applyFont="1" applyBorder="1" applyAlignment="1">
      <alignment horizontal="center" wrapText="1"/>
    </xf>
    <xf numFmtId="0" fontId="0" fillId="0" borderId="7" xfId="0" applyBorder="1" applyAlignment="1"/>
    <xf numFmtId="176" fontId="0" fillId="0" borderId="1" xfId="0" applyNumberFormat="1" applyBorder="1" applyAlignment="1"/>
    <xf numFmtId="0" fontId="0" fillId="0" borderId="7" xfId="0" applyFill="1" applyBorder="1" applyAlignment="1"/>
    <xf numFmtId="0" fontId="24" fillId="0" borderId="1" xfId="0" applyFont="1" applyBorder="1" applyAlignment="1">
      <alignment horizontal="center" wrapText="1"/>
    </xf>
    <xf numFmtId="49" fontId="7" fillId="0" borderId="0" xfId="0" applyNumberFormat="1" applyFont="1" applyAlignment="1"/>
    <xf numFmtId="0" fontId="7" fillId="0" borderId="7" xfId="0" applyFont="1" applyBorder="1" applyAlignment="1">
      <alignment horizontal="center"/>
    </xf>
    <xf numFmtId="49" fontId="33" fillId="0" borderId="1" xfId="0" applyNumberFormat="1" applyFont="1" applyBorder="1" applyAlignment="1"/>
    <xf numFmtId="49" fontId="2" fillId="0" borderId="1" xfId="0" applyNumberFormat="1" applyFont="1" applyBorder="1" applyAlignment="1"/>
    <xf numFmtId="0" fontId="35" fillId="0" borderId="1" xfId="0" applyFont="1" applyBorder="1" applyAlignment="1">
      <alignment horizontal="center"/>
    </xf>
    <xf numFmtId="0" fontId="3" fillId="0" borderId="0" xfId="0" applyFont="1" applyAlignment="1"/>
    <xf numFmtId="49" fontId="2" fillId="0" borderId="0" xfId="0" applyNumberFormat="1" applyFont="1" applyBorder="1" applyAlignment="1"/>
    <xf numFmtId="176" fontId="0" fillId="0" borderId="0" xfId="0" applyNumberFormat="1" applyBorder="1" applyAlignment="1"/>
    <xf numFmtId="49" fontId="0" fillId="0" borderId="0" xfId="0" applyNumberFormat="1" applyAlignment="1">
      <alignment horizontal="center"/>
    </xf>
    <xf numFmtId="0" fontId="36" fillId="0" borderId="0" xfId="0" applyFont="1" applyAlignment="1"/>
    <xf numFmtId="0" fontId="38" fillId="0" borderId="0" xfId="0" applyFont="1" applyAlignment="1"/>
    <xf numFmtId="49" fontId="38" fillId="0" borderId="0" xfId="0" applyNumberFormat="1" applyFont="1" applyAlignment="1"/>
    <xf numFmtId="49" fontId="7" fillId="0" borderId="0" xfId="0" applyNumberFormat="1" applyFont="1" applyBorder="1" applyAlignment="1">
      <alignment horizontal="center"/>
    </xf>
    <xf numFmtId="0" fontId="43" fillId="0" borderId="0" xfId="0" applyFont="1" applyBorder="1" applyAlignment="1"/>
    <xf numFmtId="0" fontId="39" fillId="0" borderId="1" xfId="0" applyFont="1" applyBorder="1" applyAlignment="1">
      <alignment horizontal="center"/>
    </xf>
    <xf numFmtId="0" fontId="44" fillId="0" borderId="1" xfId="0" applyFont="1" applyBorder="1" applyAlignment="1"/>
    <xf numFmtId="0" fontId="45" fillId="0" borderId="0" xfId="0" applyFont="1">
      <alignment vertical="center"/>
    </xf>
    <xf numFmtId="49" fontId="0" fillId="0" borderId="1" xfId="0" applyNumberFormat="1" applyBorder="1" applyAlignment="1">
      <alignment horizontal="center"/>
    </xf>
    <xf numFmtId="49" fontId="47" fillId="0" borderId="1" xfId="0" applyNumberFormat="1" applyFont="1" applyBorder="1" applyAlignment="1">
      <alignment horizontal="center"/>
    </xf>
    <xf numFmtId="49" fontId="35" fillId="0" borderId="1" xfId="0" applyNumberFormat="1" applyFont="1" applyBorder="1" applyAlignment="1">
      <alignment horizont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49" fontId="40" fillId="0" borderId="0" xfId="0" applyNumberFormat="1" applyFont="1" applyAlignment="1"/>
    <xf numFmtId="0" fontId="0" fillId="0" borderId="1" xfId="0" applyBorder="1">
      <alignment vertical="center"/>
    </xf>
    <xf numFmtId="49" fontId="0" fillId="0" borderId="0" xfId="0" applyNumberFormat="1" applyBorder="1" applyAlignment="1">
      <alignment horizontal="center"/>
    </xf>
    <xf numFmtId="0" fontId="0" fillId="0" borderId="0" xfId="0" applyBorder="1">
      <alignment vertical="center"/>
    </xf>
    <xf numFmtId="49" fontId="41" fillId="0" borderId="1" xfId="0" applyNumberFormat="1" applyFont="1" applyBorder="1" applyAlignment="1">
      <alignment horizontal="left" wrapText="1"/>
    </xf>
    <xf numFmtId="0" fontId="38" fillId="0" borderId="0" xfId="0" applyFont="1">
      <alignment vertical="center"/>
    </xf>
    <xf numFmtId="0" fontId="46" fillId="0" borderId="0" xfId="0" applyFont="1">
      <alignment vertical="center"/>
    </xf>
    <xf numFmtId="0" fontId="49" fillId="0" borderId="0" xfId="0" applyFont="1">
      <alignment vertical="center"/>
    </xf>
    <xf numFmtId="0" fontId="53" fillId="0" borderId="0" xfId="0" applyFont="1" applyAlignment="1"/>
    <xf numFmtId="0" fontId="54" fillId="0" borderId="0" xfId="0" applyFont="1" applyAlignment="1">
      <alignment horizontal="center"/>
    </xf>
    <xf numFmtId="0" fontId="55" fillId="0" borderId="0" xfId="0" applyFont="1" applyAlignment="1"/>
    <xf numFmtId="0" fontId="53" fillId="0" borderId="2" xfId="0" applyFont="1" applyBorder="1" applyAlignment="1">
      <alignment horizontal="justify" vertical="top" wrapText="1"/>
    </xf>
    <xf numFmtId="0" fontId="53" fillId="0" borderId="3" xfId="0" applyFont="1" applyBorder="1" applyAlignment="1">
      <alignment horizontal="justify" vertical="top" wrapText="1"/>
    </xf>
    <xf numFmtId="0" fontId="53" fillId="0" borderId="4" xfId="0" applyFont="1" applyBorder="1" applyAlignment="1">
      <alignment horizontal="justify" vertical="top" wrapText="1"/>
    </xf>
    <xf numFmtId="0" fontId="53" fillId="0" borderId="5" xfId="0" applyFont="1" applyBorder="1" applyAlignment="1">
      <alignment horizontal="justify" vertical="top" wrapText="1"/>
    </xf>
    <xf numFmtId="0" fontId="53" fillId="0" borderId="9" xfId="0" applyFont="1" applyBorder="1" applyAlignment="1">
      <alignment horizontal="justify" vertical="top" wrapText="1"/>
    </xf>
    <xf numFmtId="0" fontId="56" fillId="0" borderId="10" xfId="0" applyFont="1" applyFill="1" applyBorder="1" applyAlignment="1">
      <alignment horizontal="justify" vertical="top" wrapText="1"/>
    </xf>
    <xf numFmtId="0" fontId="53" fillId="0" borderId="11" xfId="0" applyFont="1" applyBorder="1" applyAlignment="1">
      <alignment horizontal="justify" vertical="top" wrapText="1"/>
    </xf>
    <xf numFmtId="49" fontId="57" fillId="0" borderId="10" xfId="0" applyNumberFormat="1" applyFont="1" applyBorder="1" applyAlignment="1"/>
    <xf numFmtId="49" fontId="57" fillId="0" borderId="12" xfId="0" applyNumberFormat="1" applyFont="1" applyBorder="1" applyAlignment="1"/>
    <xf numFmtId="0" fontId="58" fillId="0" borderId="14" xfId="0" applyFont="1" applyFill="1" applyBorder="1" applyAlignment="1">
      <alignment horizontal="justify" vertical="top" wrapText="1"/>
    </xf>
    <xf numFmtId="49" fontId="59" fillId="0" borderId="14" xfId="0" applyNumberFormat="1" applyFont="1" applyBorder="1" applyAlignment="1"/>
    <xf numFmtId="49" fontId="59" fillId="0" borderId="15" xfId="0" applyNumberFormat="1" applyFont="1" applyBorder="1" applyAlignment="1"/>
    <xf numFmtId="0" fontId="60" fillId="0" borderId="10" xfId="0" applyFont="1" applyFill="1" applyBorder="1" applyAlignment="1">
      <alignment horizontal="justify" vertical="top" wrapText="1"/>
    </xf>
    <xf numFmtId="0" fontId="51" fillId="0" borderId="13" xfId="0" applyFont="1" applyBorder="1" applyAlignment="1"/>
    <xf numFmtId="0" fontId="51" fillId="0" borderId="10" xfId="0" applyFont="1" applyBorder="1" applyAlignment="1"/>
    <xf numFmtId="0" fontId="51" fillId="0" borderId="10" xfId="0" applyFont="1" applyFill="1" applyBorder="1" applyAlignment="1"/>
    <xf numFmtId="0" fontId="51" fillId="0" borderId="13" xfId="0" applyFont="1" applyFill="1" applyBorder="1" applyAlignment="1"/>
    <xf numFmtId="0" fontId="51" fillId="0" borderId="12" xfId="0" applyFont="1" applyFill="1" applyBorder="1" applyAlignment="1"/>
    <xf numFmtId="0" fontId="62" fillId="0" borderId="0" xfId="0" applyFont="1" applyAlignment="1">
      <alignment horizontal="center" vertical="center"/>
    </xf>
    <xf numFmtId="0" fontId="63" fillId="0" borderId="0" xfId="0" applyFont="1">
      <alignment vertical="center"/>
    </xf>
    <xf numFmtId="0" fontId="62" fillId="0" borderId="10" xfId="0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top" wrapText="1"/>
    </xf>
    <xf numFmtId="49" fontId="57" fillId="0" borderId="15" xfId="0" applyNumberFormat="1" applyFont="1" applyBorder="1" applyAlignment="1"/>
    <xf numFmtId="0" fontId="63" fillId="0" borderId="13" xfId="0" applyFont="1" applyBorder="1" applyAlignment="1"/>
    <xf numFmtId="49" fontId="57" fillId="0" borderId="14" xfId="0" applyNumberFormat="1" applyFont="1" applyBorder="1" applyAlignment="1"/>
    <xf numFmtId="0" fontId="63" fillId="0" borderId="10" xfId="0" applyFont="1" applyBorder="1" applyAlignment="1"/>
    <xf numFmtId="0" fontId="63" fillId="0" borderId="10" xfId="0" applyFont="1" applyFill="1" applyBorder="1" applyAlignment="1"/>
    <xf numFmtId="0" fontId="66" fillId="0" borderId="1" xfId="0" applyFont="1" applyBorder="1" applyAlignment="1">
      <alignment horizontal="center"/>
    </xf>
    <xf numFmtId="49" fontId="42" fillId="0" borderId="1" xfId="0" applyNumberFormat="1" applyFont="1" applyBorder="1" applyAlignment="1">
      <alignment horizontal="center"/>
    </xf>
    <xf numFmtId="49" fontId="68" fillId="0" borderId="1" xfId="0" applyNumberFormat="1" applyFont="1" applyBorder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1</xdr:col>
      <xdr:colOff>4366260</xdr:colOff>
      <xdr:row>100</xdr:row>
      <xdr:rowOff>0</xdr:rowOff>
    </xdr:to>
    <xdr:pic>
      <xdr:nvPicPr>
        <xdr:cNvPr id="2" name="图片 3" descr="C:\Users\dell\Desktop\年终奖临界点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7708880"/>
          <a:ext cx="4366260" cy="2560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11</xdr:col>
      <xdr:colOff>1104900</xdr:colOff>
      <xdr:row>15</xdr:row>
      <xdr:rowOff>68580</xdr:rowOff>
    </xdr:to>
    <xdr:pic>
      <xdr:nvPicPr>
        <xdr:cNvPr id="2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7080" y="502920"/>
          <a:ext cx="5273040" cy="2369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11</xdr:col>
      <xdr:colOff>1417320</xdr:colOff>
      <xdr:row>46</xdr:row>
      <xdr:rowOff>114300</xdr:rowOff>
    </xdr:to>
    <xdr:pic>
      <xdr:nvPicPr>
        <xdr:cNvPr id="3" name="图片 3" descr="C:\Users\dell\Desktop\年终奖临界点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3800" y="7589520"/>
          <a:ext cx="5273040" cy="2537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activeCell="B87" sqref="B87"/>
    </sheetView>
  </sheetViews>
  <sheetFormatPr defaultRowHeight="13.5"/>
  <cols>
    <col min="1" max="1" width="6.625" customWidth="1"/>
    <col min="2" max="2" width="67.25" customWidth="1"/>
    <col min="3" max="3" width="11.375" customWidth="1"/>
    <col min="4" max="4" width="12.625" customWidth="1"/>
    <col min="5" max="5" width="15" customWidth="1"/>
    <col min="6" max="6" width="10.5" customWidth="1"/>
  </cols>
  <sheetData>
    <row r="1" spans="1:6" ht="14.25">
      <c r="A1" s="55" t="s">
        <v>73</v>
      </c>
      <c r="B1" s="2"/>
      <c r="C1" s="3"/>
      <c r="D1" s="3"/>
      <c r="E1" s="3"/>
      <c r="F1" s="2"/>
    </row>
    <row r="2" spans="1:6" ht="14.25">
      <c r="A2" s="1"/>
      <c r="B2" s="4" t="s">
        <v>135</v>
      </c>
      <c r="C2" s="3"/>
      <c r="D2" s="3"/>
      <c r="E2" s="3"/>
      <c r="F2" s="2"/>
    </row>
    <row r="3" spans="1:6" ht="14.25">
      <c r="A3" s="5" t="s">
        <v>0</v>
      </c>
      <c r="B3" s="6" t="s">
        <v>1</v>
      </c>
      <c r="C3" s="7" t="s">
        <v>2</v>
      </c>
      <c r="D3" s="8" t="s">
        <v>183</v>
      </c>
      <c r="E3" s="54" t="s">
        <v>4</v>
      </c>
      <c r="F3" s="10" t="s">
        <v>5</v>
      </c>
    </row>
    <row r="4" spans="1:6">
      <c r="A4" s="13">
        <v>1</v>
      </c>
      <c r="B4" s="14" t="s">
        <v>8</v>
      </c>
      <c r="C4" s="15"/>
      <c r="D4" s="15"/>
      <c r="E4" s="13">
        <f>C4*12</f>
        <v>0</v>
      </c>
      <c r="F4" s="13"/>
    </row>
    <row r="5" spans="1:6">
      <c r="A5" s="13">
        <v>2</v>
      </c>
      <c r="B5" s="14" t="s">
        <v>9</v>
      </c>
      <c r="C5" s="15"/>
      <c r="D5" s="15"/>
      <c r="E5" s="13">
        <f t="shared" ref="E5:E10" si="0">C5*12</f>
        <v>0</v>
      </c>
      <c r="F5" s="13"/>
    </row>
    <row r="6" spans="1:6">
      <c r="A6" s="13">
        <v>3</v>
      </c>
      <c r="B6" s="14" t="s">
        <v>10</v>
      </c>
      <c r="C6" s="15"/>
      <c r="D6" s="15"/>
      <c r="E6" s="13">
        <f t="shared" si="0"/>
        <v>0</v>
      </c>
      <c r="F6" s="13"/>
    </row>
    <row r="7" spans="1:6">
      <c r="A7" s="13">
        <v>4</v>
      </c>
      <c r="B7" s="14" t="s">
        <v>11</v>
      </c>
      <c r="C7" s="15"/>
      <c r="D7" s="15"/>
      <c r="E7" s="13">
        <f t="shared" si="0"/>
        <v>0</v>
      </c>
      <c r="F7" s="13"/>
    </row>
    <row r="8" spans="1:6">
      <c r="A8" s="13">
        <v>5</v>
      </c>
      <c r="B8" s="14" t="s">
        <v>12</v>
      </c>
      <c r="C8" s="15"/>
      <c r="D8" s="15"/>
      <c r="E8" s="13">
        <f t="shared" si="0"/>
        <v>0</v>
      </c>
      <c r="F8" s="13"/>
    </row>
    <row r="9" spans="1:6">
      <c r="A9" s="13">
        <v>6</v>
      </c>
      <c r="B9" s="14" t="s">
        <v>13</v>
      </c>
      <c r="C9" s="15"/>
      <c r="D9" s="15"/>
      <c r="E9" s="13">
        <f t="shared" si="0"/>
        <v>0</v>
      </c>
      <c r="F9" s="13"/>
    </row>
    <row r="10" spans="1:6">
      <c r="A10" s="13">
        <v>7</v>
      </c>
      <c r="B10" s="14" t="s">
        <v>14</v>
      </c>
      <c r="C10" s="15"/>
      <c r="D10" s="15"/>
      <c r="E10" s="13">
        <f t="shared" si="0"/>
        <v>0</v>
      </c>
      <c r="F10" s="13"/>
    </row>
    <row r="11" spans="1:6">
      <c r="A11" s="13">
        <v>8</v>
      </c>
      <c r="B11" s="16" t="s">
        <v>85</v>
      </c>
      <c r="C11" s="15"/>
      <c r="D11" s="15" t="s">
        <v>184</v>
      </c>
      <c r="E11" s="13">
        <f>C11</f>
        <v>0</v>
      </c>
      <c r="F11" s="13"/>
    </row>
    <row r="12" spans="1:6">
      <c r="A12" s="13">
        <v>9</v>
      </c>
      <c r="B12" s="76" t="s">
        <v>120</v>
      </c>
      <c r="C12" s="15"/>
      <c r="D12" s="15"/>
      <c r="E12" s="13"/>
      <c r="F12" s="13"/>
    </row>
    <row r="13" spans="1:6">
      <c r="A13" s="13">
        <v>10</v>
      </c>
      <c r="B13" s="17" t="s">
        <v>185</v>
      </c>
      <c r="C13" s="15">
        <v>0</v>
      </c>
      <c r="D13" s="13"/>
      <c r="E13" s="13"/>
      <c r="F13" s="13"/>
    </row>
    <row r="14" spans="1:6" ht="14.25">
      <c r="A14" s="13"/>
      <c r="B14" s="14" t="s">
        <v>15</v>
      </c>
      <c r="C14" s="13">
        <f>SUM(C4:C13)</f>
        <v>0</v>
      </c>
      <c r="D14" s="18">
        <f>SUM(D4:D13)</f>
        <v>0</v>
      </c>
      <c r="E14" s="13">
        <f>SUM(E4:E13)</f>
        <v>0</v>
      </c>
      <c r="F14" s="13"/>
    </row>
    <row r="15" spans="1:6">
      <c r="A15" s="13"/>
      <c r="B15" s="19" t="s">
        <v>16</v>
      </c>
      <c r="C15" s="13"/>
      <c r="D15" s="13"/>
      <c r="E15" s="13"/>
      <c r="F15" s="13"/>
    </row>
    <row r="16" spans="1:6">
      <c r="A16" s="13">
        <v>11</v>
      </c>
      <c r="B16" s="19" t="s">
        <v>17</v>
      </c>
      <c r="C16" s="13"/>
      <c r="D16" s="13"/>
      <c r="E16" s="13">
        <f>C16*12</f>
        <v>0</v>
      </c>
      <c r="F16" s="13"/>
    </row>
    <row r="17" spans="1:6">
      <c r="A17" s="13">
        <v>12</v>
      </c>
      <c r="B17" s="14" t="s">
        <v>18</v>
      </c>
      <c r="C17" s="13"/>
      <c r="D17" s="13"/>
      <c r="E17" s="13">
        <f t="shared" ref="E17:E28" si="1">C17*12</f>
        <v>0</v>
      </c>
      <c r="F17" s="13"/>
    </row>
    <row r="18" spans="1:6">
      <c r="A18" s="13">
        <v>13</v>
      </c>
      <c r="B18" s="14" t="s">
        <v>19</v>
      </c>
      <c r="C18" s="13"/>
      <c r="D18" s="13"/>
      <c r="E18" s="13">
        <f t="shared" si="1"/>
        <v>0</v>
      </c>
      <c r="F18" s="13"/>
    </row>
    <row r="19" spans="1:6" ht="14.25">
      <c r="A19" s="13">
        <v>14</v>
      </c>
      <c r="B19" s="20" t="s">
        <v>20</v>
      </c>
      <c r="C19" s="13"/>
      <c r="D19" s="13"/>
      <c r="E19" s="13">
        <f t="shared" si="1"/>
        <v>0</v>
      </c>
      <c r="F19" s="13"/>
    </row>
    <row r="20" spans="1:6">
      <c r="A20" s="13">
        <v>15</v>
      </c>
      <c r="B20" s="19" t="s">
        <v>21</v>
      </c>
      <c r="C20" s="13"/>
      <c r="D20" s="13"/>
      <c r="E20" s="13">
        <f t="shared" si="1"/>
        <v>0</v>
      </c>
      <c r="F20" s="13"/>
    </row>
    <row r="21" spans="1:6">
      <c r="A21" s="13">
        <v>16</v>
      </c>
      <c r="B21" s="14" t="s">
        <v>26</v>
      </c>
      <c r="C21" s="13"/>
      <c r="D21" s="13"/>
      <c r="E21" s="13">
        <f t="shared" si="1"/>
        <v>0</v>
      </c>
      <c r="F21" s="13"/>
    </row>
    <row r="22" spans="1:6" ht="14.25">
      <c r="A22" s="13">
        <v>17</v>
      </c>
      <c r="B22" s="25" t="s">
        <v>28</v>
      </c>
      <c r="C22" s="13"/>
      <c r="D22" s="13"/>
      <c r="E22" s="13">
        <f t="shared" si="1"/>
        <v>0</v>
      </c>
      <c r="F22" s="13"/>
    </row>
    <row r="23" spans="1:6">
      <c r="A23" s="13">
        <v>18</v>
      </c>
      <c r="B23" s="19" t="s">
        <v>30</v>
      </c>
      <c r="C23" s="13"/>
      <c r="D23" s="13"/>
      <c r="E23" s="13">
        <f>D23*12</f>
        <v>0</v>
      </c>
      <c r="F23" s="13"/>
    </row>
    <row r="24" spans="1:6">
      <c r="A24" s="13">
        <v>19</v>
      </c>
      <c r="B24" s="19" t="s">
        <v>32</v>
      </c>
      <c r="C24" s="13"/>
      <c r="D24" s="13"/>
      <c r="E24" s="13">
        <f>D24*12</f>
        <v>0</v>
      </c>
      <c r="F24" s="13"/>
    </row>
    <row r="25" spans="1:6">
      <c r="A25" s="13">
        <v>20</v>
      </c>
      <c r="B25" s="19" t="s">
        <v>34</v>
      </c>
      <c r="C25" s="13"/>
      <c r="D25" s="13"/>
      <c r="E25" s="13">
        <f>D25*12</f>
        <v>0</v>
      </c>
      <c r="F25" s="14"/>
    </row>
    <row r="26" spans="1:6">
      <c r="A26" s="13">
        <v>21</v>
      </c>
      <c r="B26" s="19" t="s">
        <v>36</v>
      </c>
      <c r="C26" s="13"/>
      <c r="D26" s="13"/>
      <c r="E26" s="13">
        <f>D26*12</f>
        <v>0</v>
      </c>
      <c r="F26" s="14"/>
    </row>
    <row r="27" spans="1:6">
      <c r="A27" s="13">
        <v>22</v>
      </c>
      <c r="B27" s="19" t="s">
        <v>38</v>
      </c>
      <c r="C27" s="13"/>
      <c r="D27" s="13"/>
      <c r="E27" s="13">
        <f>D27*12</f>
        <v>0</v>
      </c>
      <c r="F27" s="14"/>
    </row>
    <row r="28" spans="1:6">
      <c r="A28" s="13">
        <v>23</v>
      </c>
      <c r="B28" s="19" t="s">
        <v>40</v>
      </c>
      <c r="C28" s="13">
        <v>5000</v>
      </c>
      <c r="D28" s="13">
        <v>5000</v>
      </c>
      <c r="E28" s="13">
        <f t="shared" si="1"/>
        <v>60000</v>
      </c>
      <c r="F28" s="14"/>
    </row>
    <row r="29" spans="1:6">
      <c r="A29" s="13">
        <v>24</v>
      </c>
      <c r="B29" s="26" t="s">
        <v>71</v>
      </c>
      <c r="C29" s="13">
        <f>SUM(C16:C28)</f>
        <v>5000</v>
      </c>
      <c r="D29" s="13">
        <f>SUM(D16:D28)</f>
        <v>5000</v>
      </c>
      <c r="E29" s="13">
        <f>SUM(E16:E28)</f>
        <v>60000</v>
      </c>
      <c r="F29" s="14"/>
    </row>
    <row r="30" spans="1:6" ht="15">
      <c r="A30" s="27">
        <v>25</v>
      </c>
      <c r="B30" s="112" t="s">
        <v>188</v>
      </c>
      <c r="C30" s="29">
        <f>C14-C29</f>
        <v>-5000</v>
      </c>
      <c r="D30" s="29">
        <f>D14-D29</f>
        <v>-5000</v>
      </c>
      <c r="E30" s="30">
        <f>E14-E29</f>
        <v>-60000</v>
      </c>
      <c r="F30" s="14"/>
    </row>
    <row r="31" spans="1:6">
      <c r="A31" s="13">
        <v>26</v>
      </c>
      <c r="B31" s="32"/>
      <c r="C31" s="13"/>
      <c r="D31" s="13"/>
      <c r="E31" s="33"/>
      <c r="F31" s="34"/>
    </row>
    <row r="32" spans="1:6" ht="14.25">
      <c r="A32" s="37">
        <v>27</v>
      </c>
      <c r="B32" s="32"/>
      <c r="C32" s="13"/>
      <c r="D32" s="13"/>
      <c r="E32" s="33"/>
      <c r="F32" s="34"/>
    </row>
    <row r="33" spans="1:6" ht="14.25">
      <c r="A33" s="37">
        <v>28</v>
      </c>
      <c r="B33" s="32"/>
      <c r="C33" s="39" t="s">
        <v>104</v>
      </c>
      <c r="D33" s="40"/>
      <c r="E33" s="110" t="s">
        <v>182</v>
      </c>
      <c r="F33" s="34"/>
    </row>
    <row r="34" spans="1:6" ht="27.75">
      <c r="A34" s="37">
        <v>29</v>
      </c>
      <c r="B34" s="41" t="s">
        <v>44</v>
      </c>
      <c r="C34" s="42"/>
      <c r="D34" s="43"/>
      <c r="E34" s="44">
        <f>C34*0.03</f>
        <v>0</v>
      </c>
      <c r="F34" s="45" t="s">
        <v>45</v>
      </c>
    </row>
    <row r="35" spans="1:6" ht="27.75">
      <c r="A35" s="37">
        <v>30</v>
      </c>
      <c r="B35" s="41" t="s">
        <v>47</v>
      </c>
      <c r="C35" s="46"/>
      <c r="D35" s="43"/>
      <c r="E35" s="47">
        <f>C35*0.1-2520</f>
        <v>-2520</v>
      </c>
      <c r="F35" s="34" t="s">
        <v>48</v>
      </c>
    </row>
    <row r="36" spans="1:6" ht="27.75">
      <c r="A36" s="37">
        <v>31</v>
      </c>
      <c r="B36" s="41" t="s">
        <v>50</v>
      </c>
      <c r="C36" s="46">
        <v>0</v>
      </c>
      <c r="D36" s="43"/>
      <c r="E36" s="47">
        <f>C36*0.2-16920</f>
        <v>-16920</v>
      </c>
      <c r="F36" s="34" t="s">
        <v>48</v>
      </c>
    </row>
    <row r="37" spans="1:6" ht="27">
      <c r="A37" s="37">
        <v>32</v>
      </c>
      <c r="B37" s="41" t="s">
        <v>52</v>
      </c>
      <c r="C37" s="48">
        <v>0</v>
      </c>
      <c r="D37" s="43"/>
      <c r="E37" s="47">
        <f>C37*0.25-31920</f>
        <v>-31920</v>
      </c>
      <c r="F37" s="34" t="s">
        <v>53</v>
      </c>
    </row>
    <row r="38" spans="1:6" ht="27">
      <c r="A38" s="37">
        <v>33</v>
      </c>
      <c r="B38" s="41" t="s">
        <v>54</v>
      </c>
      <c r="C38" s="46">
        <v>0</v>
      </c>
      <c r="D38" s="43"/>
      <c r="E38" s="47">
        <f>C38*0.3-52920</f>
        <v>-52920</v>
      </c>
      <c r="F38" s="34" t="s">
        <v>53</v>
      </c>
    </row>
    <row r="39" spans="1:6" ht="27">
      <c r="A39" s="37">
        <v>34</v>
      </c>
      <c r="B39" s="41" t="s">
        <v>56</v>
      </c>
      <c r="C39" s="46">
        <v>0</v>
      </c>
      <c r="D39" s="43"/>
      <c r="E39" s="47">
        <f>C39*0.35-85920</f>
        <v>-85920</v>
      </c>
      <c r="F39" s="34" t="s">
        <v>53</v>
      </c>
    </row>
    <row r="40" spans="1:6" ht="27">
      <c r="A40" s="37">
        <v>35</v>
      </c>
      <c r="B40" s="41" t="s">
        <v>57</v>
      </c>
      <c r="C40" s="46">
        <v>0</v>
      </c>
      <c r="D40" s="43"/>
      <c r="E40" s="47">
        <f>C40*0.45-181920</f>
        <v>-181920</v>
      </c>
      <c r="F40" s="49" t="s">
        <v>53</v>
      </c>
    </row>
    <row r="41" spans="1:6">
      <c r="A41" s="3"/>
      <c r="B41" s="2"/>
      <c r="C41" s="3"/>
      <c r="D41" s="3"/>
      <c r="E41" s="3"/>
      <c r="F41" s="2"/>
    </row>
    <row r="42" spans="1:6">
      <c r="A42" s="3"/>
      <c r="B42" s="2"/>
      <c r="C42" s="3"/>
      <c r="D42" s="3"/>
      <c r="E42" s="3"/>
      <c r="F42" s="2"/>
    </row>
    <row r="43" spans="1:6">
      <c r="A43" s="11" t="s">
        <v>58</v>
      </c>
      <c r="B43" s="50" t="s">
        <v>59</v>
      </c>
      <c r="C43" s="3"/>
      <c r="D43" s="3"/>
      <c r="E43" s="3"/>
      <c r="F43" s="2"/>
    </row>
    <row r="44" spans="1:6" ht="14.25">
      <c r="A44" s="13"/>
      <c r="B44" s="111" t="s">
        <v>187</v>
      </c>
      <c r="C44" s="51" t="s">
        <v>60</v>
      </c>
      <c r="D44" s="43"/>
      <c r="E44" s="9" t="s">
        <v>61</v>
      </c>
      <c r="F44" s="2"/>
    </row>
    <row r="45" spans="1:6" ht="14.25">
      <c r="A45" s="13">
        <v>36</v>
      </c>
      <c r="B45" s="26" t="s">
        <v>62</v>
      </c>
      <c r="C45" s="42"/>
      <c r="D45" s="43"/>
      <c r="E45" s="44">
        <f>C45*0.03</f>
        <v>0</v>
      </c>
      <c r="F45" s="3"/>
    </row>
    <row r="46" spans="1:6">
      <c r="A46" s="13">
        <v>37</v>
      </c>
      <c r="B46" s="52" t="s">
        <v>63</v>
      </c>
      <c r="C46" s="46"/>
      <c r="D46" s="43"/>
      <c r="E46" s="47">
        <f>C46*0.1-210</f>
        <v>-210</v>
      </c>
      <c r="F46" s="3"/>
    </row>
    <row r="47" spans="1:6">
      <c r="A47" s="13">
        <v>38</v>
      </c>
      <c r="B47" s="26" t="s">
        <v>64</v>
      </c>
      <c r="C47" s="46"/>
      <c r="D47" s="43"/>
      <c r="E47" s="47">
        <f>C47*0.2-1410</f>
        <v>-1410</v>
      </c>
      <c r="F47" s="3"/>
    </row>
    <row r="48" spans="1:6">
      <c r="A48" s="13">
        <v>39</v>
      </c>
      <c r="B48" s="52" t="s">
        <v>65</v>
      </c>
      <c r="C48" s="48"/>
      <c r="D48" s="43"/>
      <c r="E48" s="47">
        <f>C48*0.25-2660</f>
        <v>-2660</v>
      </c>
      <c r="F48" s="3"/>
    </row>
    <row r="49" spans="1:6">
      <c r="A49" s="13">
        <v>40</v>
      </c>
      <c r="B49" s="52" t="s">
        <v>66</v>
      </c>
      <c r="C49" s="46"/>
      <c r="D49" s="43"/>
      <c r="E49" s="47">
        <f>C49*0.3-4410</f>
        <v>-4410</v>
      </c>
      <c r="F49" s="3"/>
    </row>
    <row r="50" spans="1:6">
      <c r="A50" s="13">
        <v>41</v>
      </c>
      <c r="B50" s="52" t="s">
        <v>67</v>
      </c>
      <c r="C50" s="46"/>
      <c r="D50" s="43"/>
      <c r="E50" s="47">
        <f>C50*0.35-7160</f>
        <v>-7160</v>
      </c>
      <c r="F50" s="3"/>
    </row>
    <row r="51" spans="1:6">
      <c r="A51" s="13">
        <v>42</v>
      </c>
      <c r="B51" s="53" t="s">
        <v>68</v>
      </c>
      <c r="C51" s="46"/>
      <c r="D51" s="43"/>
      <c r="E51" s="47">
        <f>C51*0.45-15160</f>
        <v>-15160</v>
      </c>
      <c r="F51" s="3"/>
    </row>
    <row r="52" spans="1:6">
      <c r="A52" s="3"/>
      <c r="B52" s="56"/>
      <c r="C52" s="40"/>
      <c r="D52" s="40"/>
      <c r="E52" s="57"/>
      <c r="F52" s="3"/>
    </row>
    <row r="53" spans="1:6">
      <c r="A53" s="59" t="s">
        <v>75</v>
      </c>
      <c r="B53" s="56" t="s">
        <v>79</v>
      </c>
      <c r="C53" s="40"/>
      <c r="D53" s="40"/>
      <c r="E53" s="57"/>
      <c r="F53" s="3"/>
    </row>
    <row r="54" spans="1:6">
      <c r="A54" s="3" t="s">
        <v>81</v>
      </c>
      <c r="B54" s="58" t="s">
        <v>74</v>
      </c>
      <c r="C54" s="3"/>
      <c r="D54" s="3"/>
      <c r="E54" s="3"/>
      <c r="F54" s="2"/>
    </row>
    <row r="55" spans="1:6">
      <c r="A55" s="3"/>
      <c r="B55" s="19" t="s">
        <v>69</v>
      </c>
      <c r="C55" s="13"/>
      <c r="D55" s="3"/>
      <c r="E55" s="3"/>
      <c r="F55" s="2"/>
    </row>
    <row r="56" spans="1:6">
      <c r="A56" s="3"/>
      <c r="B56" s="10" t="s">
        <v>100</v>
      </c>
      <c r="C56" s="13">
        <f>SUM(C55:C55)</f>
        <v>0</v>
      </c>
      <c r="D56" s="3"/>
      <c r="E56" s="3"/>
      <c r="F56" s="2"/>
    </row>
    <row r="57" spans="1:6">
      <c r="A57" s="3"/>
      <c r="B57" s="2"/>
      <c r="C57" s="3"/>
      <c r="D57" s="3"/>
      <c r="E57" s="3"/>
      <c r="F57" s="2"/>
    </row>
    <row r="58" spans="1:6">
      <c r="A58" s="3" t="s">
        <v>82</v>
      </c>
      <c r="B58" s="58" t="s">
        <v>76</v>
      </c>
      <c r="C58" s="3"/>
      <c r="D58" s="3"/>
      <c r="E58" s="3"/>
      <c r="F58" s="2"/>
    </row>
    <row r="59" spans="1:6">
      <c r="A59" s="3"/>
      <c r="B59" s="19" t="s">
        <v>69</v>
      </c>
      <c r="C59" s="13">
        <v>0</v>
      </c>
      <c r="D59" s="3"/>
      <c r="E59" s="3"/>
      <c r="F59" s="2"/>
    </row>
    <row r="60" spans="1:6">
      <c r="A60" s="3"/>
      <c r="B60" s="19" t="s">
        <v>70</v>
      </c>
      <c r="C60" s="13"/>
      <c r="D60" s="3"/>
      <c r="E60" s="3"/>
      <c r="F60" s="2"/>
    </row>
    <row r="61" spans="1:6">
      <c r="A61" s="3"/>
      <c r="B61" s="10" t="s">
        <v>100</v>
      </c>
      <c r="C61" s="13">
        <f>SUM(C59:C60)</f>
        <v>0</v>
      </c>
      <c r="D61" s="3"/>
      <c r="E61" s="3"/>
      <c r="F61" s="2"/>
    </row>
    <row r="62" spans="1:6">
      <c r="A62" s="3"/>
      <c r="B62" s="62"/>
      <c r="C62" s="40"/>
      <c r="D62" s="3"/>
      <c r="E62" s="3"/>
      <c r="F62" s="2"/>
    </row>
    <row r="63" spans="1:6">
      <c r="A63" s="3" t="s">
        <v>90</v>
      </c>
      <c r="B63" s="58" t="s">
        <v>91</v>
      </c>
      <c r="C63" s="3"/>
      <c r="D63" s="3"/>
      <c r="E63" s="3"/>
      <c r="F63" s="2"/>
    </row>
    <row r="64" spans="1:6">
      <c r="A64" s="3"/>
      <c r="B64" s="19" t="s">
        <v>69</v>
      </c>
      <c r="C64" s="13"/>
      <c r="D64" s="3"/>
      <c r="E64" s="3"/>
      <c r="F64" s="2"/>
    </row>
    <row r="65" spans="1:6">
      <c r="A65" s="3"/>
      <c r="B65" s="19" t="s">
        <v>70</v>
      </c>
      <c r="C65" s="13"/>
      <c r="D65" s="3"/>
      <c r="E65" s="3"/>
      <c r="F65" s="2"/>
    </row>
    <row r="66" spans="1:6">
      <c r="A66" s="3"/>
      <c r="B66" s="10" t="s">
        <v>100</v>
      </c>
      <c r="C66" s="13">
        <f>SUM(C64:C65)</f>
        <v>0</v>
      </c>
      <c r="D66" s="3"/>
      <c r="E66" s="3"/>
      <c r="F66" s="2"/>
    </row>
    <row r="67" spans="1:6">
      <c r="A67" s="3"/>
      <c r="B67" s="2"/>
      <c r="C67" s="3"/>
      <c r="D67" s="3"/>
      <c r="E67" s="3"/>
      <c r="F67" s="2"/>
    </row>
    <row r="68" spans="1:6">
      <c r="B68" s="79" t="s">
        <v>160</v>
      </c>
    </row>
    <row r="69" spans="1:6">
      <c r="B69" s="66" t="s">
        <v>186</v>
      </c>
    </row>
    <row r="70" spans="1:6">
      <c r="B70" s="70" t="s">
        <v>102</v>
      </c>
    </row>
    <row r="71" spans="1:6">
      <c r="B71" s="71" t="s">
        <v>107</v>
      </c>
    </row>
    <row r="72" spans="1:6">
      <c r="B72" s="66" t="s">
        <v>106</v>
      </c>
    </row>
    <row r="73" spans="1:6">
      <c r="B73" s="78" t="s">
        <v>133</v>
      </c>
    </row>
    <row r="74" spans="1:6">
      <c r="B74" s="66" t="s">
        <v>134</v>
      </c>
    </row>
    <row r="75" spans="1:6">
      <c r="B75" s="79"/>
    </row>
    <row r="76" spans="1:6">
      <c r="B76" s="79"/>
    </row>
    <row r="77" spans="1:6" ht="14.25" thickBot="1">
      <c r="B77" s="101" t="s">
        <v>181</v>
      </c>
      <c r="C77" s="102"/>
    </row>
    <row r="78" spans="1:6" ht="14.25" thickBot="1">
      <c r="B78" s="103" t="s">
        <v>171</v>
      </c>
      <c r="C78" s="104" t="s">
        <v>172</v>
      </c>
    </row>
    <row r="79" spans="1:6" ht="14.25" thickBot="1">
      <c r="B79" s="105" t="s">
        <v>161</v>
      </c>
      <c r="C79" s="106" t="s">
        <v>162</v>
      </c>
    </row>
    <row r="80" spans="1:6" ht="14.25" thickBot="1">
      <c r="B80" s="107" t="s">
        <v>163</v>
      </c>
      <c r="C80" s="108" t="s">
        <v>164</v>
      </c>
    </row>
    <row r="81" spans="2:3" ht="14.25" thickBot="1">
      <c r="B81" s="107" t="s">
        <v>165</v>
      </c>
      <c r="C81" s="106" t="s">
        <v>166</v>
      </c>
    </row>
    <row r="82" spans="2:3" ht="14.25" thickBot="1">
      <c r="B82" s="107" t="s">
        <v>167</v>
      </c>
      <c r="C82" s="109" t="s">
        <v>168</v>
      </c>
    </row>
    <row r="83" spans="2:3" ht="14.25" thickBot="1">
      <c r="B83" s="107" t="s">
        <v>169</v>
      </c>
      <c r="C83" s="109" t="s">
        <v>170</v>
      </c>
    </row>
    <row r="84" spans="2:3" ht="14.25" thickBot="1">
      <c r="B84" s="107" t="s">
        <v>173</v>
      </c>
      <c r="C84" s="109" t="s">
        <v>174</v>
      </c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D37" workbookViewId="0">
      <selection activeCell="B64" sqref="B64"/>
    </sheetView>
  </sheetViews>
  <sheetFormatPr defaultRowHeight="13.5"/>
  <cols>
    <col min="1" max="1" width="6.625" customWidth="1"/>
    <col min="2" max="2" width="58.5" customWidth="1"/>
    <col min="3" max="3" width="14.875" customWidth="1"/>
    <col min="4" max="4" width="11.125" customWidth="1"/>
    <col min="5" max="5" width="15" customWidth="1"/>
    <col min="6" max="6" width="10.5" customWidth="1"/>
    <col min="7" max="7" width="4.125" customWidth="1"/>
    <col min="8" max="8" width="7.25" customWidth="1"/>
    <col min="9" max="9" width="25.25" customWidth="1"/>
    <col min="12" max="12" width="31.5" customWidth="1"/>
    <col min="13" max="13" width="16.625" customWidth="1"/>
  </cols>
  <sheetData>
    <row r="1" spans="1:9" s="3" customFormat="1" ht="14.25">
      <c r="A1" s="55" t="s">
        <v>73</v>
      </c>
      <c r="B1" s="2"/>
      <c r="F1" s="2"/>
    </row>
    <row r="2" spans="1:9" s="3" customFormat="1" ht="14.25">
      <c r="A2" s="1"/>
      <c r="B2" s="4" t="s">
        <v>135</v>
      </c>
      <c r="F2" s="2"/>
    </row>
    <row r="3" spans="1:9" s="3" customFormat="1" ht="14.25">
      <c r="A3" s="5" t="s">
        <v>0</v>
      </c>
      <c r="B3" s="6" t="s">
        <v>1</v>
      </c>
      <c r="C3" s="7" t="s">
        <v>2</v>
      </c>
      <c r="D3" s="8" t="s">
        <v>3</v>
      </c>
      <c r="E3" s="54" t="s">
        <v>4</v>
      </c>
      <c r="F3" s="10" t="s">
        <v>5</v>
      </c>
      <c r="H3" s="11" t="s">
        <v>6</v>
      </c>
      <c r="I3" s="12" t="s">
        <v>7</v>
      </c>
    </row>
    <row r="4" spans="1:9" s="3" customFormat="1">
      <c r="A4" s="13">
        <v>1</v>
      </c>
      <c r="B4" s="14" t="s">
        <v>8</v>
      </c>
      <c r="C4" s="15">
        <v>2900</v>
      </c>
      <c r="D4" s="15">
        <v>2900</v>
      </c>
      <c r="E4" s="13">
        <f>C4*12</f>
        <v>34800</v>
      </c>
      <c r="F4" s="13"/>
    </row>
    <row r="5" spans="1:9" s="3" customFormat="1" ht="13.9" customHeight="1">
      <c r="A5" s="13">
        <v>2</v>
      </c>
      <c r="B5" s="14" t="s">
        <v>9</v>
      </c>
      <c r="C5" s="15">
        <v>-405</v>
      </c>
      <c r="D5" s="15">
        <v>-405</v>
      </c>
      <c r="E5" s="13">
        <f t="shared" ref="E5:E10" si="0">C5*12</f>
        <v>-4860</v>
      </c>
      <c r="F5" s="13"/>
    </row>
    <row r="6" spans="1:9" s="3" customFormat="1" ht="15.6" customHeight="1">
      <c r="A6" s="13">
        <v>3</v>
      </c>
      <c r="B6" s="14" t="s">
        <v>10</v>
      </c>
      <c r="C6" s="15">
        <v>1510</v>
      </c>
      <c r="D6" s="15">
        <v>1510</v>
      </c>
      <c r="E6" s="13">
        <f t="shared" si="0"/>
        <v>18120</v>
      </c>
      <c r="F6" s="13"/>
    </row>
    <row r="7" spans="1:9" s="3" customFormat="1" ht="14.45" customHeight="1">
      <c r="A7" s="13">
        <v>4</v>
      </c>
      <c r="B7" s="14" t="s">
        <v>11</v>
      </c>
      <c r="C7" s="15">
        <v>852</v>
      </c>
      <c r="D7" s="15">
        <v>852</v>
      </c>
      <c r="E7" s="13">
        <f t="shared" si="0"/>
        <v>10224</v>
      </c>
      <c r="F7" s="13"/>
    </row>
    <row r="8" spans="1:9" s="3" customFormat="1" ht="13.9" customHeight="1">
      <c r="A8" s="13">
        <v>5</v>
      </c>
      <c r="B8" s="14" t="s">
        <v>12</v>
      </c>
      <c r="C8" s="15">
        <v>855</v>
      </c>
      <c r="D8" s="15">
        <v>855</v>
      </c>
      <c r="E8" s="13">
        <f t="shared" si="0"/>
        <v>10260</v>
      </c>
      <c r="F8" s="13"/>
    </row>
    <row r="9" spans="1:9" s="3" customFormat="1" ht="12.6" customHeight="1">
      <c r="A9" s="13">
        <v>6</v>
      </c>
      <c r="B9" s="14" t="s">
        <v>13</v>
      </c>
      <c r="C9" s="15">
        <v>125</v>
      </c>
      <c r="D9" s="15">
        <v>125</v>
      </c>
      <c r="E9" s="13">
        <f t="shared" si="0"/>
        <v>1500</v>
      </c>
      <c r="F9" s="13"/>
    </row>
    <row r="10" spans="1:9" s="3" customFormat="1" ht="14.45" customHeight="1">
      <c r="A10" s="13">
        <v>7</v>
      </c>
      <c r="B10" s="14" t="s">
        <v>14</v>
      </c>
      <c r="C10" s="15">
        <v>1600</v>
      </c>
      <c r="D10" s="15">
        <v>1600</v>
      </c>
      <c r="E10" s="13">
        <f t="shared" si="0"/>
        <v>19200</v>
      </c>
      <c r="F10" s="13"/>
    </row>
    <row r="11" spans="1:9" s="3" customFormat="1" ht="14.45" customHeight="1">
      <c r="A11" s="13">
        <v>8</v>
      </c>
      <c r="B11" s="16" t="s">
        <v>85</v>
      </c>
      <c r="C11" s="15">
        <v>1500</v>
      </c>
      <c r="D11" s="15">
        <v>0</v>
      </c>
      <c r="E11" s="13">
        <f>C11</f>
        <v>1500</v>
      </c>
      <c r="F11" s="13"/>
    </row>
    <row r="12" spans="1:9" s="3" customFormat="1" ht="18.600000000000001" customHeight="1">
      <c r="A12" s="13">
        <v>9</v>
      </c>
      <c r="B12" s="76" t="s">
        <v>120</v>
      </c>
      <c r="C12" s="15"/>
      <c r="D12" s="15"/>
      <c r="E12" s="13">
        <v>36000</v>
      </c>
      <c r="F12" s="13"/>
    </row>
    <row r="13" spans="1:9" s="3" customFormat="1" ht="20.45" customHeight="1">
      <c r="A13" s="13">
        <v>10</v>
      </c>
      <c r="B13" s="17" t="s">
        <v>72</v>
      </c>
      <c r="C13" s="15">
        <v>0</v>
      </c>
      <c r="D13" s="13"/>
      <c r="E13" s="13">
        <v>1100</v>
      </c>
      <c r="F13" s="13"/>
    </row>
    <row r="14" spans="1:9" s="3" customFormat="1" ht="14.25">
      <c r="A14" s="13"/>
      <c r="B14" s="14" t="s">
        <v>15</v>
      </c>
      <c r="C14" s="13">
        <f>SUM(C4:C13)</f>
        <v>8937</v>
      </c>
      <c r="D14" s="18">
        <f>SUM(D4:D13)</f>
        <v>7437</v>
      </c>
      <c r="E14" s="13">
        <f>SUM(E4:E13)</f>
        <v>127844</v>
      </c>
      <c r="F14" s="13"/>
    </row>
    <row r="15" spans="1:9" s="3" customFormat="1">
      <c r="A15" s="13"/>
      <c r="B15" s="19" t="s">
        <v>16</v>
      </c>
      <c r="C15" s="13"/>
      <c r="D15" s="13"/>
      <c r="E15" s="13"/>
      <c r="F15" s="13"/>
    </row>
    <row r="16" spans="1:9" s="3" customFormat="1">
      <c r="A16" s="13">
        <v>11</v>
      </c>
      <c r="B16" s="19" t="s">
        <v>17</v>
      </c>
      <c r="C16" s="13">
        <v>1344</v>
      </c>
      <c r="D16" s="13">
        <v>1344</v>
      </c>
      <c r="E16" s="13">
        <f>C16*12</f>
        <v>16128</v>
      </c>
      <c r="F16" s="13"/>
    </row>
    <row r="17" spans="1:13" s="3" customFormat="1">
      <c r="A17" s="13">
        <v>12</v>
      </c>
      <c r="B17" s="14" t="s">
        <v>18</v>
      </c>
      <c r="C17" s="13">
        <v>1000</v>
      </c>
      <c r="D17" s="13">
        <v>1000</v>
      </c>
      <c r="E17" s="13">
        <f t="shared" ref="E17:E28" si="1">C17*12</f>
        <v>12000</v>
      </c>
      <c r="F17" s="13"/>
    </row>
    <row r="18" spans="1:13" s="3" customFormat="1">
      <c r="A18" s="13">
        <v>13</v>
      </c>
      <c r="B18" s="14" t="s">
        <v>19</v>
      </c>
      <c r="C18" s="13"/>
      <c r="D18" s="13"/>
      <c r="E18" s="13">
        <f t="shared" si="1"/>
        <v>0</v>
      </c>
      <c r="F18" s="13"/>
    </row>
    <row r="19" spans="1:13" s="3" customFormat="1" ht="15" thickBot="1">
      <c r="A19" s="13">
        <v>14</v>
      </c>
      <c r="B19" s="20" t="s">
        <v>20</v>
      </c>
      <c r="C19" s="13">
        <v>0</v>
      </c>
      <c r="D19" s="13">
        <v>0</v>
      </c>
      <c r="E19" s="13">
        <f t="shared" si="1"/>
        <v>0</v>
      </c>
      <c r="F19" s="13"/>
      <c r="H19" s="11"/>
      <c r="I19" s="12" t="s">
        <v>142</v>
      </c>
    </row>
    <row r="20" spans="1:13" s="3" customFormat="1" ht="13.9" customHeight="1" thickBot="1">
      <c r="A20" s="13">
        <v>15</v>
      </c>
      <c r="B20" s="19" t="s">
        <v>21</v>
      </c>
      <c r="C20" s="13">
        <v>52</v>
      </c>
      <c r="D20" s="13">
        <v>52</v>
      </c>
      <c r="E20" s="13">
        <f t="shared" si="1"/>
        <v>624</v>
      </c>
      <c r="F20" s="13"/>
      <c r="H20" s="21" t="s">
        <v>22</v>
      </c>
      <c r="I20" s="22" t="s">
        <v>23</v>
      </c>
      <c r="J20" s="22" t="s">
        <v>24</v>
      </c>
      <c r="K20" s="22" t="s">
        <v>25</v>
      </c>
      <c r="L20" s="92" t="s">
        <v>151</v>
      </c>
      <c r="M20" s="95" t="s">
        <v>152</v>
      </c>
    </row>
    <row r="21" spans="1:13" s="3" customFormat="1" ht="15.6" customHeight="1" thickBot="1">
      <c r="A21" s="13">
        <v>16</v>
      </c>
      <c r="B21" s="14" t="s">
        <v>26</v>
      </c>
      <c r="C21" s="13">
        <v>119</v>
      </c>
      <c r="D21" s="13">
        <v>119</v>
      </c>
      <c r="E21" s="13">
        <f t="shared" si="1"/>
        <v>1428</v>
      </c>
      <c r="F21" s="13"/>
      <c r="H21" s="23">
        <v>1</v>
      </c>
      <c r="I21" s="24" t="s">
        <v>27</v>
      </c>
      <c r="J21" s="24">
        <v>3</v>
      </c>
      <c r="K21" s="24">
        <v>0</v>
      </c>
      <c r="L21" s="93" t="s">
        <v>144</v>
      </c>
      <c r="M21" s="96"/>
    </row>
    <row r="22" spans="1:13" s="3" customFormat="1" ht="19.149999999999999" customHeight="1" thickBot="1">
      <c r="A22" s="13">
        <v>17</v>
      </c>
      <c r="B22" s="25" t="s">
        <v>28</v>
      </c>
      <c r="C22" s="13">
        <v>300</v>
      </c>
      <c r="D22" s="13">
        <v>300</v>
      </c>
      <c r="E22" s="13">
        <f t="shared" si="1"/>
        <v>3600</v>
      </c>
      <c r="F22" s="13"/>
      <c r="H22" s="23">
        <v>2</v>
      </c>
      <c r="I22" s="24" t="s">
        <v>29</v>
      </c>
      <c r="J22" s="24">
        <v>10</v>
      </c>
      <c r="K22" s="24">
        <v>210</v>
      </c>
      <c r="L22" s="93" t="s">
        <v>145</v>
      </c>
      <c r="M22" s="97" t="s">
        <v>153</v>
      </c>
    </row>
    <row r="23" spans="1:13" s="3" customFormat="1" ht="16.149999999999999" customHeight="1" thickBot="1">
      <c r="A23" s="13">
        <v>18</v>
      </c>
      <c r="B23" s="19" t="s">
        <v>30</v>
      </c>
      <c r="C23" s="13"/>
      <c r="D23" s="13">
        <v>0</v>
      </c>
      <c r="E23" s="13">
        <f>D23*12</f>
        <v>0</v>
      </c>
      <c r="F23" s="13"/>
      <c r="H23" s="23">
        <v>3</v>
      </c>
      <c r="I23" s="24" t="s">
        <v>31</v>
      </c>
      <c r="J23" s="24">
        <v>20</v>
      </c>
      <c r="K23" s="24">
        <v>1410</v>
      </c>
      <c r="L23" s="93" t="s">
        <v>146</v>
      </c>
      <c r="M23" s="96" t="s">
        <v>154</v>
      </c>
    </row>
    <row r="24" spans="1:13" s="3" customFormat="1" ht="16.149999999999999" customHeight="1" thickBot="1">
      <c r="A24" s="13">
        <v>19</v>
      </c>
      <c r="B24" s="19" t="s">
        <v>32</v>
      </c>
      <c r="C24" s="13"/>
      <c r="D24" s="13">
        <v>1000</v>
      </c>
      <c r="E24" s="13">
        <f>D24*12</f>
        <v>12000</v>
      </c>
      <c r="F24" s="13"/>
      <c r="H24" s="23">
        <v>4</v>
      </c>
      <c r="I24" s="24" t="s">
        <v>33</v>
      </c>
      <c r="J24" s="24">
        <v>25</v>
      </c>
      <c r="K24" s="24">
        <v>2660</v>
      </c>
      <c r="L24" s="93" t="s">
        <v>147</v>
      </c>
      <c r="M24" s="98" t="s">
        <v>155</v>
      </c>
    </row>
    <row r="25" spans="1:13" s="3" customFormat="1" ht="16.899999999999999" customHeight="1" thickBot="1">
      <c r="A25" s="13">
        <v>20</v>
      </c>
      <c r="B25" s="19" t="s">
        <v>34</v>
      </c>
      <c r="C25" s="13"/>
      <c r="D25" s="13">
        <v>1000</v>
      </c>
      <c r="E25" s="13">
        <f>D25*12</f>
        <v>12000</v>
      </c>
      <c r="F25" s="14"/>
      <c r="H25" s="23">
        <v>5</v>
      </c>
      <c r="I25" s="24" t="s">
        <v>35</v>
      </c>
      <c r="J25" s="24">
        <v>30</v>
      </c>
      <c r="K25" s="24">
        <v>4410</v>
      </c>
      <c r="L25" s="93" t="s">
        <v>148</v>
      </c>
      <c r="M25" s="99" t="s">
        <v>156</v>
      </c>
    </row>
    <row r="26" spans="1:13" s="3" customFormat="1" ht="16.149999999999999" customHeight="1" thickBot="1">
      <c r="A26" s="13">
        <v>21</v>
      </c>
      <c r="B26" s="19" t="s">
        <v>36</v>
      </c>
      <c r="C26" s="13"/>
      <c r="D26" s="13"/>
      <c r="E26" s="13">
        <f>D26*12</f>
        <v>0</v>
      </c>
      <c r="F26" s="14"/>
      <c r="H26" s="23">
        <v>6</v>
      </c>
      <c r="I26" s="24" t="s">
        <v>37</v>
      </c>
      <c r="J26" s="24">
        <v>35</v>
      </c>
      <c r="K26" s="24">
        <v>7160</v>
      </c>
      <c r="L26" s="93" t="s">
        <v>149</v>
      </c>
      <c r="M26" s="98" t="s">
        <v>157</v>
      </c>
    </row>
    <row r="27" spans="1:13" s="3" customFormat="1" ht="15.6" customHeight="1" thickBot="1">
      <c r="A27" s="13">
        <v>22</v>
      </c>
      <c r="B27" s="19" t="s">
        <v>38</v>
      </c>
      <c r="C27" s="13"/>
      <c r="D27" s="13"/>
      <c r="E27" s="13">
        <f>D27*12</f>
        <v>0</v>
      </c>
      <c r="F27" s="14"/>
      <c r="H27" s="23">
        <v>7</v>
      </c>
      <c r="I27" s="24" t="s">
        <v>39</v>
      </c>
      <c r="J27" s="24">
        <v>45</v>
      </c>
      <c r="K27" s="24">
        <v>15160</v>
      </c>
      <c r="L27" s="94" t="s">
        <v>150</v>
      </c>
      <c r="M27" s="100" t="s">
        <v>158</v>
      </c>
    </row>
    <row r="28" spans="1:13" s="3" customFormat="1">
      <c r="A28" s="13">
        <v>23</v>
      </c>
      <c r="B28" s="19" t="s">
        <v>40</v>
      </c>
      <c r="C28" s="13">
        <v>5000</v>
      </c>
      <c r="D28" s="13">
        <v>5000</v>
      </c>
      <c r="E28" s="13">
        <f t="shared" si="1"/>
        <v>60000</v>
      </c>
      <c r="F28" s="14"/>
    </row>
    <row r="29" spans="1:13" s="3" customFormat="1">
      <c r="A29" s="13">
        <v>24</v>
      </c>
      <c r="B29" s="26" t="s">
        <v>71</v>
      </c>
      <c r="C29" s="13">
        <f>SUM(C16:C28)</f>
        <v>7815</v>
      </c>
      <c r="D29" s="13">
        <f>SUM(D16:D28)</f>
        <v>9815</v>
      </c>
      <c r="E29" s="13">
        <f>SUM(E16:E28)</f>
        <v>117780</v>
      </c>
      <c r="F29" s="14"/>
    </row>
    <row r="30" spans="1:13" s="3" customFormat="1" ht="14.25">
      <c r="A30" s="27">
        <v>25</v>
      </c>
      <c r="B30" s="28" t="s">
        <v>137</v>
      </c>
      <c r="C30" s="29">
        <f>C14-C29</f>
        <v>1122</v>
      </c>
      <c r="D30" s="29">
        <f>D14-D29</f>
        <v>-2378</v>
      </c>
      <c r="E30" s="30">
        <f>E14-E29</f>
        <v>10064</v>
      </c>
      <c r="F30" s="14"/>
      <c r="H30" s="31"/>
    </row>
    <row r="31" spans="1:13" s="3" customFormat="1" ht="27.6" customHeight="1">
      <c r="A31" s="13">
        <v>26</v>
      </c>
      <c r="B31" s="32"/>
      <c r="C31" s="13"/>
      <c r="D31" s="13"/>
      <c r="E31" s="33"/>
      <c r="F31" s="34"/>
      <c r="H31" s="35" t="s">
        <v>41</v>
      </c>
      <c r="I31" s="36"/>
    </row>
    <row r="32" spans="1:13" s="3" customFormat="1" ht="28.9" customHeight="1">
      <c r="A32" s="37">
        <v>27</v>
      </c>
      <c r="B32" s="32"/>
      <c r="C32" s="13"/>
      <c r="D32" s="13"/>
      <c r="E32" s="33"/>
      <c r="F32" s="34"/>
      <c r="I32" s="38" t="s">
        <v>42</v>
      </c>
    </row>
    <row r="33" spans="1:9" s="3" customFormat="1" ht="21" customHeight="1">
      <c r="A33" s="37">
        <v>28</v>
      </c>
      <c r="B33" s="32"/>
      <c r="C33" s="39" t="s">
        <v>104</v>
      </c>
      <c r="D33" s="40"/>
      <c r="E33" s="110" t="s">
        <v>182</v>
      </c>
      <c r="F33" s="34"/>
      <c r="I33" s="38" t="s">
        <v>43</v>
      </c>
    </row>
    <row r="34" spans="1:9" s="3" customFormat="1" ht="28.15" customHeight="1">
      <c r="A34" s="37">
        <v>29</v>
      </c>
      <c r="B34" s="41" t="s">
        <v>44</v>
      </c>
      <c r="C34" s="42">
        <v>10064</v>
      </c>
      <c r="D34" s="43"/>
      <c r="E34" s="44">
        <f>C34*0.03</f>
        <v>301.92</v>
      </c>
      <c r="F34" s="45" t="s">
        <v>45</v>
      </c>
      <c r="I34" s="38" t="s">
        <v>46</v>
      </c>
    </row>
    <row r="35" spans="1:9" s="3" customFormat="1" ht="35.450000000000003" customHeight="1">
      <c r="A35" s="37">
        <v>30</v>
      </c>
      <c r="B35" s="41" t="s">
        <v>47</v>
      </c>
      <c r="C35" s="46"/>
      <c r="D35" s="43"/>
      <c r="E35" s="47">
        <f>C35*0.1-2520</f>
        <v>-2520</v>
      </c>
      <c r="F35" s="34" t="s">
        <v>48</v>
      </c>
      <c r="I35" s="38" t="s">
        <v>49</v>
      </c>
    </row>
    <row r="36" spans="1:9" s="3" customFormat="1" ht="36" customHeight="1">
      <c r="A36" s="37">
        <v>31</v>
      </c>
      <c r="B36" s="41" t="s">
        <v>50</v>
      </c>
      <c r="C36" s="46">
        <v>0</v>
      </c>
      <c r="D36" s="43"/>
      <c r="E36" s="47">
        <f>C36*0.2-16920</f>
        <v>-16920</v>
      </c>
      <c r="F36" s="34" t="s">
        <v>48</v>
      </c>
      <c r="I36" s="3" t="s">
        <v>51</v>
      </c>
    </row>
    <row r="37" spans="1:9" s="3" customFormat="1" ht="27">
      <c r="A37" s="37">
        <v>32</v>
      </c>
      <c r="B37" s="41" t="s">
        <v>52</v>
      </c>
      <c r="C37" s="48">
        <v>0</v>
      </c>
      <c r="D37" s="43"/>
      <c r="E37" s="47">
        <f>C37*0.25-31920</f>
        <v>-31920</v>
      </c>
      <c r="F37" s="34" t="s">
        <v>53</v>
      </c>
    </row>
    <row r="38" spans="1:9" s="3" customFormat="1" ht="27">
      <c r="A38" s="37">
        <v>33</v>
      </c>
      <c r="B38" s="41" t="s">
        <v>54</v>
      </c>
      <c r="C38" s="46">
        <v>0</v>
      </c>
      <c r="D38" s="43"/>
      <c r="E38" s="47">
        <f>C38*0.3-52920</f>
        <v>-52920</v>
      </c>
      <c r="F38" s="34" t="s">
        <v>53</v>
      </c>
      <c r="H38" s="3" t="s">
        <v>55</v>
      </c>
    </row>
    <row r="39" spans="1:9" s="3" customFormat="1" ht="27">
      <c r="A39" s="37">
        <v>34</v>
      </c>
      <c r="B39" s="41" t="s">
        <v>56</v>
      </c>
      <c r="C39" s="46">
        <v>0</v>
      </c>
      <c r="D39" s="43"/>
      <c r="E39" s="47">
        <f>C39*0.35-85920</f>
        <v>-85920</v>
      </c>
      <c r="F39" s="34" t="s">
        <v>53</v>
      </c>
    </row>
    <row r="40" spans="1:9" s="3" customFormat="1" ht="27">
      <c r="A40" s="37">
        <v>35</v>
      </c>
      <c r="B40" s="41" t="s">
        <v>57</v>
      </c>
      <c r="C40" s="46">
        <v>0</v>
      </c>
      <c r="D40" s="43"/>
      <c r="E40" s="47">
        <f>C40*0.45-181920</f>
        <v>-181920</v>
      </c>
      <c r="F40" s="49" t="s">
        <v>53</v>
      </c>
    </row>
    <row r="41" spans="1:9" s="3" customFormat="1">
      <c r="B41" s="2"/>
      <c r="F41" s="2"/>
    </row>
    <row r="42" spans="1:9" s="3" customFormat="1">
      <c r="B42" s="2"/>
      <c r="F42" s="2"/>
    </row>
    <row r="43" spans="1:9" s="3" customFormat="1">
      <c r="A43" s="11" t="s">
        <v>58</v>
      </c>
      <c r="B43" s="50" t="s">
        <v>59</v>
      </c>
      <c r="F43" s="2"/>
    </row>
    <row r="44" spans="1:9" s="3" customFormat="1">
      <c r="A44" s="13"/>
      <c r="B44" s="10" t="s">
        <v>136</v>
      </c>
      <c r="C44" s="51" t="s">
        <v>60</v>
      </c>
      <c r="D44" s="43"/>
      <c r="E44" s="9" t="s">
        <v>61</v>
      </c>
      <c r="F44" s="2"/>
    </row>
    <row r="45" spans="1:9" s="3" customFormat="1" ht="14.25">
      <c r="A45" s="13">
        <v>36</v>
      </c>
      <c r="B45" s="26" t="s">
        <v>62</v>
      </c>
      <c r="C45" s="42">
        <v>36000</v>
      </c>
      <c r="D45" s="43"/>
      <c r="E45" s="44">
        <f>C45*0.03</f>
        <v>1080</v>
      </c>
    </row>
    <row r="46" spans="1:9" s="3" customFormat="1">
      <c r="A46" s="13">
        <v>37</v>
      </c>
      <c r="B46" s="52" t="s">
        <v>63</v>
      </c>
      <c r="C46" s="46">
        <v>144000</v>
      </c>
      <c r="D46" s="43"/>
      <c r="E46" s="47">
        <f>C46*0.1-210</f>
        <v>14190</v>
      </c>
    </row>
    <row r="47" spans="1:9" s="3" customFormat="1">
      <c r="A47" s="13">
        <v>38</v>
      </c>
      <c r="B47" s="26" t="s">
        <v>64</v>
      </c>
      <c r="C47" s="46">
        <v>300000</v>
      </c>
      <c r="D47" s="43"/>
      <c r="E47" s="47">
        <f>C47*0.2-1410</f>
        <v>58590</v>
      </c>
    </row>
    <row r="48" spans="1:9" s="3" customFormat="1">
      <c r="A48" s="13">
        <v>39</v>
      </c>
      <c r="B48" s="52" t="s">
        <v>65</v>
      </c>
      <c r="C48" s="48">
        <v>420000</v>
      </c>
      <c r="D48" s="43"/>
      <c r="E48" s="47">
        <f>C48*0.25-2660</f>
        <v>102340</v>
      </c>
    </row>
    <row r="49" spans="1:6" s="3" customFormat="1">
      <c r="A49" s="13">
        <v>40</v>
      </c>
      <c r="B49" s="52" t="s">
        <v>66</v>
      </c>
      <c r="C49" s="46">
        <v>660000</v>
      </c>
      <c r="D49" s="43"/>
      <c r="E49" s="47">
        <f>C49*0.3-4410</f>
        <v>193590</v>
      </c>
    </row>
    <row r="50" spans="1:6" s="3" customFormat="1">
      <c r="A50" s="13">
        <v>41</v>
      </c>
      <c r="B50" s="52" t="s">
        <v>67</v>
      </c>
      <c r="C50" s="46">
        <v>960000</v>
      </c>
      <c r="D50" s="43"/>
      <c r="E50" s="47">
        <f>C50*0.35-7160</f>
        <v>328840</v>
      </c>
    </row>
    <row r="51" spans="1:6" s="3" customFormat="1">
      <c r="A51" s="13">
        <v>42</v>
      </c>
      <c r="B51" s="53" t="s">
        <v>68</v>
      </c>
      <c r="C51" s="46">
        <v>980000</v>
      </c>
      <c r="D51" s="43"/>
      <c r="E51" s="47">
        <f>C51*0.45-15160</f>
        <v>425840</v>
      </c>
    </row>
    <row r="52" spans="1:6" s="3" customFormat="1">
      <c r="B52" s="56"/>
      <c r="C52" s="40"/>
      <c r="D52" s="40"/>
      <c r="E52" s="57"/>
    </row>
    <row r="53" spans="1:6" s="3" customFormat="1">
      <c r="A53" s="59" t="s">
        <v>75</v>
      </c>
      <c r="B53" s="56" t="s">
        <v>79</v>
      </c>
      <c r="C53" s="40"/>
      <c r="D53" s="40"/>
      <c r="E53" s="57"/>
    </row>
    <row r="54" spans="1:6" s="3" customFormat="1">
      <c r="A54" s="3" t="s">
        <v>81</v>
      </c>
      <c r="B54" s="58" t="s">
        <v>74</v>
      </c>
      <c r="F54" s="2"/>
    </row>
    <row r="55" spans="1:6" s="3" customFormat="1">
      <c r="B55" s="19" t="s">
        <v>69</v>
      </c>
      <c r="C55" s="13">
        <v>301.92</v>
      </c>
      <c r="F55" s="2"/>
    </row>
    <row r="56" spans="1:6" s="3" customFormat="1">
      <c r="B56" s="10" t="s">
        <v>100</v>
      </c>
      <c r="C56" s="13">
        <f>SUM(C55:C55)</f>
        <v>301.92</v>
      </c>
      <c r="F56" s="2"/>
    </row>
    <row r="57" spans="1:6" s="3" customFormat="1">
      <c r="B57" s="2"/>
      <c r="F57" s="2"/>
    </row>
    <row r="58" spans="1:6" s="3" customFormat="1">
      <c r="A58" s="3" t="s">
        <v>82</v>
      </c>
      <c r="B58" s="58" t="s">
        <v>76</v>
      </c>
      <c r="F58" s="2"/>
    </row>
    <row r="59" spans="1:6" s="3" customFormat="1">
      <c r="B59" s="19" t="s">
        <v>69</v>
      </c>
      <c r="C59" s="13">
        <v>0</v>
      </c>
      <c r="F59" s="2"/>
    </row>
    <row r="60" spans="1:6" s="3" customFormat="1">
      <c r="B60" s="19" t="s">
        <v>70</v>
      </c>
      <c r="C60" s="13">
        <v>1080</v>
      </c>
      <c r="F60" s="2"/>
    </row>
    <row r="61" spans="1:6" s="3" customFormat="1">
      <c r="B61" s="10" t="s">
        <v>100</v>
      </c>
      <c r="C61" s="13">
        <f>SUM(C59:C60)</f>
        <v>1080</v>
      </c>
      <c r="F61" s="2"/>
    </row>
    <row r="62" spans="1:6" s="3" customFormat="1">
      <c r="B62" s="2"/>
      <c r="F62" s="2"/>
    </row>
    <row r="63" spans="1:6" s="3" customFormat="1">
      <c r="A63" s="60" t="s">
        <v>77</v>
      </c>
      <c r="B63" s="61" t="s">
        <v>78</v>
      </c>
      <c r="F63" s="2"/>
    </row>
    <row r="64" spans="1:6" s="3" customFormat="1">
      <c r="B64" s="2"/>
      <c r="F64" s="2"/>
    </row>
    <row r="65" spans="1:6" s="3" customFormat="1">
      <c r="A65" s="3" t="s">
        <v>80</v>
      </c>
      <c r="B65" s="2" t="s">
        <v>86</v>
      </c>
      <c r="F65" s="2"/>
    </row>
    <row r="66" spans="1:6" s="3" customFormat="1">
      <c r="B66" s="2" t="s">
        <v>83</v>
      </c>
      <c r="F66" s="2"/>
    </row>
    <row r="67" spans="1:6" s="3" customFormat="1">
      <c r="B67" s="2" t="s">
        <v>114</v>
      </c>
      <c r="F67" s="2"/>
    </row>
    <row r="68" spans="1:6" s="3" customFormat="1">
      <c r="B68" s="2"/>
      <c r="F68" s="2"/>
    </row>
    <row r="69" spans="1:6" s="3" customFormat="1">
      <c r="B69" s="2" t="s">
        <v>94</v>
      </c>
      <c r="F69" s="2"/>
    </row>
    <row r="70" spans="1:6" s="3" customFormat="1">
      <c r="B70" s="2" t="s">
        <v>175</v>
      </c>
      <c r="F70" s="2"/>
    </row>
    <row r="71" spans="1:6" s="3" customFormat="1">
      <c r="B71" s="2"/>
      <c r="F71" s="2"/>
    </row>
    <row r="72" spans="1:6" s="3" customFormat="1">
      <c r="B72" s="2" t="s">
        <v>84</v>
      </c>
      <c r="F72" s="2"/>
    </row>
    <row r="73" spans="1:6" s="3" customFormat="1">
      <c r="B73" s="2"/>
      <c r="F73" s="2"/>
    </row>
    <row r="74" spans="1:6">
      <c r="B74" s="79" t="s">
        <v>160</v>
      </c>
    </row>
    <row r="75" spans="1:6">
      <c r="B75" s="79"/>
    </row>
    <row r="76" spans="1:6" ht="14.25" thickBot="1">
      <c r="B76" s="101" t="s">
        <v>181</v>
      </c>
      <c r="C76" s="102"/>
    </row>
    <row r="77" spans="1:6" ht="14.25" thickBot="1">
      <c r="B77" s="103" t="s">
        <v>171</v>
      </c>
      <c r="C77" s="104" t="s">
        <v>172</v>
      </c>
    </row>
    <row r="78" spans="1:6" ht="14.25" thickBot="1">
      <c r="B78" s="105" t="s">
        <v>161</v>
      </c>
      <c r="C78" s="106" t="s">
        <v>162</v>
      </c>
    </row>
    <row r="79" spans="1:6" ht="14.25" thickBot="1">
      <c r="B79" s="107" t="s">
        <v>163</v>
      </c>
      <c r="C79" s="108" t="s">
        <v>164</v>
      </c>
    </row>
    <row r="80" spans="1:6" ht="14.25" thickBot="1">
      <c r="B80" s="107" t="s">
        <v>165</v>
      </c>
      <c r="C80" s="106" t="s">
        <v>166</v>
      </c>
    </row>
    <row r="81" spans="2:3" ht="14.25" thickBot="1">
      <c r="B81" s="107" t="s">
        <v>167</v>
      </c>
      <c r="C81" s="109" t="s">
        <v>168</v>
      </c>
    </row>
    <row r="82" spans="2:3" ht="14.25" thickBot="1">
      <c r="B82" s="107" t="s">
        <v>169</v>
      </c>
      <c r="C82" s="109" t="s">
        <v>170</v>
      </c>
    </row>
    <row r="83" spans="2:3" ht="14.25" thickBot="1">
      <c r="B83" s="107" t="s">
        <v>173</v>
      </c>
      <c r="C83" s="109" t="s">
        <v>174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opLeftCell="A49" workbookViewId="0">
      <selection activeCell="B58" sqref="B58"/>
    </sheetView>
  </sheetViews>
  <sheetFormatPr defaultRowHeight="13.5"/>
  <cols>
    <col min="1" max="1" width="6.75" customWidth="1"/>
    <col min="2" max="2" width="59.5" customWidth="1"/>
    <col min="4" max="4" width="16" customWidth="1"/>
    <col min="5" max="5" width="21.625" customWidth="1"/>
    <col min="6" max="6" width="12.5" customWidth="1"/>
  </cols>
  <sheetData>
    <row r="1" spans="1:7" ht="14.25">
      <c r="A1" s="55" t="s">
        <v>73</v>
      </c>
      <c r="B1" s="2"/>
      <c r="C1" s="3"/>
      <c r="D1" s="3"/>
      <c r="E1" s="3"/>
      <c r="F1" s="2"/>
      <c r="G1" s="3"/>
    </row>
    <row r="2" spans="1:7" ht="14.25">
      <c r="A2" s="1"/>
      <c r="B2" s="4" t="s">
        <v>135</v>
      </c>
      <c r="C2" s="3"/>
      <c r="D2" s="3"/>
      <c r="E2" s="3"/>
      <c r="F2" s="2"/>
      <c r="G2" s="3"/>
    </row>
    <row r="3" spans="1:7" ht="14.25">
      <c r="A3" s="5" t="s">
        <v>0</v>
      </c>
      <c r="B3" s="6" t="s">
        <v>1</v>
      </c>
      <c r="C3" s="7" t="s">
        <v>2</v>
      </c>
      <c r="D3" s="8" t="s">
        <v>3</v>
      </c>
      <c r="E3" s="54" t="s">
        <v>4</v>
      </c>
      <c r="F3" s="10" t="s">
        <v>5</v>
      </c>
      <c r="G3" s="3"/>
    </row>
    <row r="4" spans="1:7">
      <c r="A4" s="13">
        <v>1</v>
      </c>
      <c r="B4" s="14" t="s">
        <v>8</v>
      </c>
      <c r="C4" s="15">
        <v>5000</v>
      </c>
      <c r="D4" s="15">
        <v>5000</v>
      </c>
      <c r="E4" s="13">
        <f>C4*12</f>
        <v>60000</v>
      </c>
      <c r="F4" s="13"/>
      <c r="G4" s="3"/>
    </row>
    <row r="5" spans="1:7">
      <c r="A5" s="13">
        <v>2</v>
      </c>
      <c r="B5" s="14" t="s">
        <v>9</v>
      </c>
      <c r="C5" s="15">
        <v>-585</v>
      </c>
      <c r="D5" s="15">
        <v>-585</v>
      </c>
      <c r="E5" s="13">
        <f t="shared" ref="E5:E10" si="0">C5*12</f>
        <v>-7020</v>
      </c>
      <c r="F5" s="13"/>
      <c r="G5" s="3"/>
    </row>
    <row r="6" spans="1:7">
      <c r="A6" s="13">
        <v>3</v>
      </c>
      <c r="B6" s="14" t="s">
        <v>10</v>
      </c>
      <c r="C6" s="15">
        <v>2200</v>
      </c>
      <c r="D6" s="15">
        <v>2200</v>
      </c>
      <c r="E6" s="13">
        <f t="shared" si="0"/>
        <v>26400</v>
      </c>
      <c r="F6" s="13"/>
      <c r="G6" s="3"/>
    </row>
    <row r="7" spans="1:7">
      <c r="A7" s="13">
        <v>4</v>
      </c>
      <c r="B7" s="14" t="s">
        <v>11</v>
      </c>
      <c r="C7" s="15">
        <v>2494</v>
      </c>
      <c r="D7" s="15">
        <v>2494</v>
      </c>
      <c r="E7" s="13">
        <f t="shared" si="0"/>
        <v>29928</v>
      </c>
      <c r="F7" s="13"/>
      <c r="G7" s="3"/>
    </row>
    <row r="8" spans="1:7">
      <c r="A8" s="13">
        <v>5</v>
      </c>
      <c r="B8" s="14" t="s">
        <v>12</v>
      </c>
      <c r="C8" s="15">
        <v>1163</v>
      </c>
      <c r="D8" s="15">
        <v>1163</v>
      </c>
      <c r="E8" s="13">
        <f t="shared" si="0"/>
        <v>13956</v>
      </c>
      <c r="F8" s="13"/>
      <c r="G8" s="3"/>
    </row>
    <row r="9" spans="1:7">
      <c r="A9" s="13">
        <v>6</v>
      </c>
      <c r="B9" s="14" t="s">
        <v>13</v>
      </c>
      <c r="C9" s="15">
        <v>420</v>
      </c>
      <c r="D9" s="15">
        <v>420</v>
      </c>
      <c r="E9" s="13">
        <f t="shared" si="0"/>
        <v>5040</v>
      </c>
      <c r="F9" s="13"/>
      <c r="G9" s="3"/>
    </row>
    <row r="10" spans="1:7">
      <c r="A10" s="13">
        <v>7</v>
      </c>
      <c r="B10" s="14" t="s">
        <v>14</v>
      </c>
      <c r="C10" s="15">
        <v>1600</v>
      </c>
      <c r="D10" s="15">
        <v>1600</v>
      </c>
      <c r="E10" s="13">
        <f t="shared" si="0"/>
        <v>19200</v>
      </c>
      <c r="F10" s="13"/>
      <c r="G10" s="3"/>
    </row>
    <row r="11" spans="1:7">
      <c r="A11" s="13">
        <v>8</v>
      </c>
      <c r="B11" s="16" t="s">
        <v>85</v>
      </c>
      <c r="C11" s="15">
        <v>2286</v>
      </c>
      <c r="D11" s="13"/>
      <c r="E11" s="13">
        <f>C11</f>
        <v>2286</v>
      </c>
      <c r="F11" s="13"/>
      <c r="G11" s="3"/>
    </row>
    <row r="12" spans="1:7" ht="15.6" customHeight="1">
      <c r="A12" s="13">
        <v>9</v>
      </c>
      <c r="B12" s="76" t="s">
        <v>120</v>
      </c>
      <c r="C12" s="15"/>
      <c r="D12" s="15"/>
      <c r="E12" s="13">
        <v>0</v>
      </c>
      <c r="F12" s="13"/>
      <c r="G12" s="3"/>
    </row>
    <row r="13" spans="1:7" ht="19.149999999999999" customHeight="1">
      <c r="A13" s="13">
        <v>10</v>
      </c>
      <c r="B13" s="17" t="s">
        <v>72</v>
      </c>
      <c r="C13" s="15">
        <v>0</v>
      </c>
      <c r="D13" s="13"/>
      <c r="E13" s="13">
        <v>1100</v>
      </c>
      <c r="F13" s="13"/>
      <c r="G13" s="3"/>
    </row>
    <row r="14" spans="1:7" ht="14.25">
      <c r="A14" s="13"/>
      <c r="B14" s="14" t="s">
        <v>15</v>
      </c>
      <c r="C14" s="13">
        <f>SUM(C4:C13)</f>
        <v>14578</v>
      </c>
      <c r="D14" s="18">
        <f>SUM(D4:D13)</f>
        <v>12292</v>
      </c>
      <c r="E14" s="13">
        <f>SUM(E4:E13)</f>
        <v>150890</v>
      </c>
      <c r="F14" s="13"/>
      <c r="G14" s="3"/>
    </row>
    <row r="15" spans="1:7">
      <c r="A15" s="13"/>
      <c r="B15" s="19" t="s">
        <v>16</v>
      </c>
      <c r="C15" s="13"/>
      <c r="D15" s="13"/>
      <c r="E15" s="13"/>
      <c r="F15" s="13"/>
      <c r="G15" s="3"/>
    </row>
    <row r="16" spans="1:7">
      <c r="A16" s="13">
        <v>11</v>
      </c>
      <c r="B16" s="19" t="s">
        <v>17</v>
      </c>
      <c r="C16" s="13">
        <v>1767.6</v>
      </c>
      <c r="D16" s="13">
        <v>1767.6</v>
      </c>
      <c r="E16" s="13">
        <f>C16*12</f>
        <v>21211.199999999997</v>
      </c>
      <c r="F16" s="13"/>
      <c r="G16" s="3"/>
    </row>
    <row r="17" spans="1:7">
      <c r="A17" s="13">
        <v>12</v>
      </c>
      <c r="B17" s="14" t="s">
        <v>18</v>
      </c>
      <c r="C17" s="13">
        <v>1799</v>
      </c>
      <c r="D17" s="13">
        <v>1799</v>
      </c>
      <c r="E17" s="13">
        <f t="shared" ref="E17:E28" si="1">C17*12</f>
        <v>21588</v>
      </c>
      <c r="F17" s="13"/>
      <c r="G17" s="3"/>
    </row>
    <row r="18" spans="1:7">
      <c r="A18" s="13">
        <v>13</v>
      </c>
      <c r="B18" s="14" t="s">
        <v>19</v>
      </c>
      <c r="C18" s="13"/>
      <c r="D18" s="13"/>
      <c r="E18" s="13">
        <f t="shared" si="1"/>
        <v>0</v>
      </c>
      <c r="F18" s="13"/>
      <c r="G18" s="3"/>
    </row>
    <row r="19" spans="1:7" ht="14.25">
      <c r="A19" s="13">
        <v>14</v>
      </c>
      <c r="B19" s="20" t="s">
        <v>20</v>
      </c>
      <c r="C19" s="13">
        <v>0</v>
      </c>
      <c r="D19" s="13">
        <v>0</v>
      </c>
      <c r="E19" s="13">
        <f t="shared" si="1"/>
        <v>0</v>
      </c>
      <c r="F19" s="13"/>
      <c r="G19" s="3"/>
    </row>
    <row r="20" spans="1:7">
      <c r="A20" s="13">
        <v>15</v>
      </c>
      <c r="B20" s="19" t="s">
        <v>21</v>
      </c>
      <c r="C20" s="13">
        <v>65.760000000000005</v>
      </c>
      <c r="D20" s="13">
        <v>65.760000000000005</v>
      </c>
      <c r="E20" s="13">
        <f t="shared" si="1"/>
        <v>789.12000000000012</v>
      </c>
      <c r="F20" s="13"/>
      <c r="G20" s="3"/>
    </row>
    <row r="21" spans="1:7">
      <c r="A21" s="13">
        <v>16</v>
      </c>
      <c r="B21" s="14" t="s">
        <v>26</v>
      </c>
      <c r="C21" s="13">
        <v>154.65</v>
      </c>
      <c r="D21" s="13">
        <v>154.65</v>
      </c>
      <c r="E21" s="13">
        <f t="shared" si="1"/>
        <v>1855.8000000000002</v>
      </c>
      <c r="F21" s="13"/>
      <c r="G21" s="3"/>
    </row>
    <row r="22" spans="1:7" ht="14.25">
      <c r="A22" s="13">
        <v>17</v>
      </c>
      <c r="B22" s="25" t="s">
        <v>28</v>
      </c>
      <c r="C22" s="13">
        <v>300</v>
      </c>
      <c r="D22" s="13">
        <v>300</v>
      </c>
      <c r="E22" s="13">
        <f t="shared" si="1"/>
        <v>3600</v>
      </c>
      <c r="F22" s="13"/>
      <c r="G22" s="3"/>
    </row>
    <row r="23" spans="1:7">
      <c r="A23" s="13">
        <v>18</v>
      </c>
      <c r="B23" s="19" t="s">
        <v>30</v>
      </c>
      <c r="C23" s="13"/>
      <c r="D23" s="13">
        <v>1000</v>
      </c>
      <c r="E23" s="13">
        <f>D23*12</f>
        <v>12000</v>
      </c>
      <c r="F23" s="13"/>
      <c r="G23" s="3"/>
    </row>
    <row r="24" spans="1:7">
      <c r="A24" s="13">
        <v>19</v>
      </c>
      <c r="B24" s="19" t="s">
        <v>32</v>
      </c>
      <c r="C24" s="13"/>
      <c r="D24" s="13">
        <v>1000</v>
      </c>
      <c r="E24" s="13">
        <f>D24*12</f>
        <v>12000</v>
      </c>
      <c r="F24" s="13"/>
      <c r="G24" s="3"/>
    </row>
    <row r="25" spans="1:7">
      <c r="A25" s="13">
        <v>20</v>
      </c>
      <c r="B25" s="19" t="s">
        <v>34</v>
      </c>
      <c r="C25" s="13"/>
      <c r="D25" s="13">
        <v>1000</v>
      </c>
      <c r="E25" s="13">
        <f>D25*12</f>
        <v>12000</v>
      </c>
      <c r="F25" s="14"/>
      <c r="G25" s="3"/>
    </row>
    <row r="26" spans="1:7">
      <c r="A26" s="13">
        <v>21</v>
      </c>
      <c r="B26" s="19" t="s">
        <v>36</v>
      </c>
      <c r="C26" s="13"/>
      <c r="D26" s="13"/>
      <c r="E26" s="13">
        <f>D26*12</f>
        <v>0</v>
      </c>
      <c r="F26" s="14"/>
      <c r="G26" s="3"/>
    </row>
    <row r="27" spans="1:7">
      <c r="A27" s="13">
        <v>22</v>
      </c>
      <c r="B27" s="19" t="s">
        <v>38</v>
      </c>
      <c r="C27" s="13"/>
      <c r="D27" s="13"/>
      <c r="E27" s="13">
        <f>D27*12</f>
        <v>0</v>
      </c>
      <c r="F27" s="14"/>
      <c r="G27" s="3"/>
    </row>
    <row r="28" spans="1:7">
      <c r="A28" s="13">
        <v>23</v>
      </c>
      <c r="B28" s="19" t="s">
        <v>40</v>
      </c>
      <c r="C28" s="13">
        <v>5000</v>
      </c>
      <c r="D28" s="13">
        <v>5000</v>
      </c>
      <c r="E28" s="13">
        <f t="shared" si="1"/>
        <v>60000</v>
      </c>
      <c r="F28" s="14"/>
      <c r="G28" s="3"/>
    </row>
    <row r="29" spans="1:7">
      <c r="A29" s="13">
        <v>24</v>
      </c>
      <c r="B29" s="26" t="s">
        <v>71</v>
      </c>
      <c r="C29" s="13">
        <f>SUM(C16:C28)</f>
        <v>9087.01</v>
      </c>
      <c r="D29" s="13">
        <f>SUM(D16:D28)</f>
        <v>12087.01</v>
      </c>
      <c r="E29" s="13">
        <f>SUM(E16:E28)</f>
        <v>145044.12</v>
      </c>
      <c r="F29" s="14"/>
      <c r="G29" s="3"/>
    </row>
    <row r="30" spans="1:7" ht="15">
      <c r="A30" s="27">
        <v>25</v>
      </c>
      <c r="B30" s="28" t="s">
        <v>95</v>
      </c>
      <c r="C30" s="29">
        <f>C14-C29</f>
        <v>5490.99</v>
      </c>
      <c r="D30" s="29">
        <f>D14-D29</f>
        <v>204.98999999999978</v>
      </c>
      <c r="E30" s="18">
        <f>E14-E29</f>
        <v>5845.8800000000047</v>
      </c>
      <c r="F30" s="68" t="s">
        <v>97</v>
      </c>
      <c r="G30" s="3"/>
    </row>
    <row r="31" spans="1:7">
      <c r="A31" s="13">
        <v>26</v>
      </c>
      <c r="B31" s="32"/>
      <c r="C31" s="13"/>
      <c r="D31" s="13"/>
      <c r="E31" s="33"/>
      <c r="F31" s="34"/>
      <c r="G31" s="3"/>
    </row>
    <row r="32" spans="1:7" ht="14.25">
      <c r="A32" s="37">
        <v>27</v>
      </c>
      <c r="B32" s="32"/>
      <c r="C32" s="13"/>
      <c r="D32" s="13"/>
      <c r="E32" s="33"/>
      <c r="F32" s="34"/>
      <c r="G32" s="3"/>
    </row>
    <row r="33" spans="1:7" ht="23.45" customHeight="1">
      <c r="A33" s="37">
        <v>28</v>
      </c>
      <c r="B33" s="32"/>
      <c r="C33" s="39" t="s">
        <v>115</v>
      </c>
      <c r="D33" s="40"/>
      <c r="E33" s="64" t="s">
        <v>113</v>
      </c>
      <c r="F33" s="34"/>
      <c r="G33" s="3"/>
    </row>
    <row r="34" spans="1:7" ht="29.45" customHeight="1">
      <c r="A34" s="37">
        <v>29</v>
      </c>
      <c r="B34" s="41" t="s">
        <v>44</v>
      </c>
      <c r="C34" s="42">
        <v>21845.88</v>
      </c>
      <c r="D34" s="43"/>
      <c r="E34" s="44">
        <f>C34*0.03</f>
        <v>655.37639999999999</v>
      </c>
      <c r="F34" s="45" t="s">
        <v>45</v>
      </c>
      <c r="G34" s="3"/>
    </row>
    <row r="35" spans="1:7" ht="33" customHeight="1">
      <c r="A35" s="37">
        <v>30</v>
      </c>
      <c r="B35" s="41" t="s">
        <v>47</v>
      </c>
      <c r="C35" s="46"/>
      <c r="D35" s="43"/>
      <c r="E35" s="47">
        <f>C35*0.1-2520</f>
        <v>-2520</v>
      </c>
      <c r="F35" s="34" t="s">
        <v>48</v>
      </c>
      <c r="G35" s="3"/>
    </row>
    <row r="36" spans="1:7" ht="31.15" customHeight="1">
      <c r="A36" s="37">
        <v>31</v>
      </c>
      <c r="B36" s="41" t="s">
        <v>50</v>
      </c>
      <c r="C36" s="46">
        <v>0</v>
      </c>
      <c r="D36" s="43"/>
      <c r="E36" s="47">
        <f>C36*0.2-16920</f>
        <v>-16920</v>
      </c>
      <c r="F36" s="34" t="s">
        <v>48</v>
      </c>
      <c r="G36" s="3"/>
    </row>
    <row r="37" spans="1:7" ht="28.9" customHeight="1">
      <c r="A37" s="37">
        <v>32</v>
      </c>
      <c r="B37" s="41" t="s">
        <v>52</v>
      </c>
      <c r="C37" s="48">
        <v>0</v>
      </c>
      <c r="D37" s="43"/>
      <c r="E37" s="47">
        <f>C37*0.25-31920</f>
        <v>-31920</v>
      </c>
      <c r="F37" s="34" t="s">
        <v>53</v>
      </c>
      <c r="G37" s="3"/>
    </row>
    <row r="38" spans="1:7" ht="27" customHeight="1">
      <c r="A38" s="37">
        <v>33</v>
      </c>
      <c r="B38" s="41" t="s">
        <v>54</v>
      </c>
      <c r="C38" s="46">
        <v>0</v>
      </c>
      <c r="D38" s="43"/>
      <c r="E38" s="47">
        <f>C38*0.3-52920</f>
        <v>-52920</v>
      </c>
      <c r="F38" s="34" t="s">
        <v>53</v>
      </c>
      <c r="G38" s="3"/>
    </row>
    <row r="39" spans="1:7" ht="29.45" customHeight="1">
      <c r="A39" s="37">
        <v>34</v>
      </c>
      <c r="B39" s="41" t="s">
        <v>56</v>
      </c>
      <c r="C39" s="46">
        <v>0</v>
      </c>
      <c r="D39" s="43"/>
      <c r="E39" s="47">
        <f>C39*0.35-85920</f>
        <v>-85920</v>
      </c>
      <c r="F39" s="34" t="s">
        <v>53</v>
      </c>
      <c r="G39" s="3"/>
    </row>
    <row r="40" spans="1:7" ht="31.15" customHeight="1">
      <c r="A40" s="37">
        <v>35</v>
      </c>
      <c r="B40" s="41" t="s">
        <v>57</v>
      </c>
      <c r="C40" s="46">
        <v>0</v>
      </c>
      <c r="D40" s="43"/>
      <c r="E40" s="47">
        <f>C40*0.45-181920</f>
        <v>-181920</v>
      </c>
      <c r="F40" s="49" t="s">
        <v>53</v>
      </c>
      <c r="G40" s="3"/>
    </row>
    <row r="41" spans="1:7">
      <c r="A41" s="3"/>
      <c r="B41" s="2"/>
      <c r="C41" s="3"/>
      <c r="D41" s="3"/>
      <c r="E41" s="3"/>
      <c r="F41" s="2"/>
      <c r="G41" s="3"/>
    </row>
    <row r="42" spans="1:7">
      <c r="A42" s="3"/>
      <c r="B42" s="2"/>
      <c r="C42" s="3"/>
      <c r="D42" s="3"/>
      <c r="E42" s="3"/>
      <c r="F42" s="2"/>
      <c r="G42" s="3"/>
    </row>
    <row r="43" spans="1:7">
      <c r="A43" s="11" t="s">
        <v>58</v>
      </c>
      <c r="B43" s="50" t="s">
        <v>59</v>
      </c>
      <c r="C43" s="3"/>
      <c r="D43" s="3"/>
      <c r="E43" s="3"/>
      <c r="F43" s="2"/>
      <c r="G43" s="3"/>
    </row>
    <row r="44" spans="1:7">
      <c r="A44" s="13"/>
      <c r="B44" s="69" t="s">
        <v>101</v>
      </c>
      <c r="C44" s="51" t="s">
        <v>98</v>
      </c>
      <c r="D44" s="43"/>
      <c r="E44" s="9" t="s">
        <v>61</v>
      </c>
      <c r="F44" s="2"/>
      <c r="G44" s="3"/>
    </row>
    <row r="45" spans="1:7" ht="14.25">
      <c r="A45" s="13">
        <v>36</v>
      </c>
      <c r="B45" s="26" t="s">
        <v>62</v>
      </c>
      <c r="C45" s="42"/>
      <c r="D45" s="43"/>
      <c r="E45" s="44">
        <f>C45*0.03</f>
        <v>0</v>
      </c>
      <c r="F45" s="3"/>
      <c r="G45" s="3"/>
    </row>
    <row r="46" spans="1:7">
      <c r="A46" s="13">
        <v>37</v>
      </c>
      <c r="B46" s="52" t="s">
        <v>63</v>
      </c>
      <c r="C46" s="46"/>
      <c r="D46" s="43"/>
      <c r="E46" s="47">
        <f>C46*0.1-210</f>
        <v>-210</v>
      </c>
      <c r="F46" s="3"/>
      <c r="G46" s="3"/>
    </row>
    <row r="47" spans="1:7">
      <c r="A47" s="13">
        <v>38</v>
      </c>
      <c r="B47" s="26" t="s">
        <v>64</v>
      </c>
      <c r="C47" s="46"/>
      <c r="D47" s="43"/>
      <c r="E47" s="47">
        <f>C47*0.2-1410</f>
        <v>-1410</v>
      </c>
      <c r="F47" s="3"/>
      <c r="G47" s="3"/>
    </row>
    <row r="48" spans="1:7">
      <c r="A48" s="13">
        <v>39</v>
      </c>
      <c r="B48" s="52" t="s">
        <v>65</v>
      </c>
      <c r="C48" s="48"/>
      <c r="D48" s="43"/>
      <c r="E48" s="47">
        <f>C48*0.25-2660</f>
        <v>-2660</v>
      </c>
      <c r="F48" s="3"/>
      <c r="G48" s="3"/>
    </row>
    <row r="49" spans="1:7">
      <c r="A49" s="13">
        <v>40</v>
      </c>
      <c r="B49" s="52" t="s">
        <v>66</v>
      </c>
      <c r="C49" s="46"/>
      <c r="D49" s="43"/>
      <c r="E49" s="47">
        <f>C49*0.3-4410</f>
        <v>-4410</v>
      </c>
      <c r="F49" s="3"/>
      <c r="G49" s="3"/>
    </row>
    <row r="50" spans="1:7">
      <c r="A50" s="13">
        <v>41</v>
      </c>
      <c r="B50" s="52" t="s">
        <v>67</v>
      </c>
      <c r="C50" s="46"/>
      <c r="D50" s="43"/>
      <c r="E50" s="47">
        <f>C50*0.35-7160</f>
        <v>-7160</v>
      </c>
      <c r="F50" s="3"/>
      <c r="G50" s="3"/>
    </row>
    <row r="51" spans="1:7">
      <c r="A51" s="13">
        <v>42</v>
      </c>
      <c r="B51" s="53" t="s">
        <v>68</v>
      </c>
      <c r="C51" s="46"/>
      <c r="D51" s="43"/>
      <c r="E51" s="47">
        <f>C51*0.45-15160</f>
        <v>-15160</v>
      </c>
      <c r="F51" s="3"/>
      <c r="G51" s="3"/>
    </row>
    <row r="52" spans="1:7">
      <c r="A52" s="3"/>
      <c r="B52" s="56"/>
      <c r="C52" s="40"/>
      <c r="D52" s="40"/>
      <c r="E52" s="57"/>
      <c r="F52" s="3"/>
      <c r="G52" s="3"/>
    </row>
    <row r="53" spans="1:7">
      <c r="A53" s="59" t="s">
        <v>75</v>
      </c>
      <c r="B53" s="56" t="s">
        <v>79</v>
      </c>
      <c r="C53" s="40"/>
      <c r="D53" s="40"/>
      <c r="E53" s="57"/>
      <c r="F53" s="3"/>
      <c r="G53" s="3"/>
    </row>
    <row r="54" spans="1:7">
      <c r="A54" s="3" t="s">
        <v>81</v>
      </c>
      <c r="B54" s="58" t="s">
        <v>74</v>
      </c>
      <c r="C54" s="3"/>
      <c r="D54" s="3"/>
      <c r="E54" s="3"/>
      <c r="F54" s="2"/>
      <c r="G54" s="3"/>
    </row>
    <row r="55" spans="1:7">
      <c r="A55" s="3"/>
      <c r="B55" s="19" t="s">
        <v>69</v>
      </c>
      <c r="C55" s="13">
        <v>3264.59</v>
      </c>
      <c r="D55" s="3"/>
      <c r="E55" s="3"/>
      <c r="F55" s="2"/>
      <c r="G55" s="3"/>
    </row>
    <row r="56" spans="1:7">
      <c r="A56" s="3"/>
      <c r="B56" s="10" t="s">
        <v>100</v>
      </c>
      <c r="C56" s="13">
        <f>SUM(C55:C55)</f>
        <v>3264.59</v>
      </c>
      <c r="D56" s="3"/>
      <c r="E56" s="3"/>
      <c r="F56" s="2"/>
      <c r="G56" s="3"/>
    </row>
    <row r="57" spans="1:7">
      <c r="A57" s="3"/>
      <c r="B57" s="62"/>
      <c r="C57" s="40"/>
      <c r="D57" s="3"/>
      <c r="E57" s="3"/>
      <c r="F57" s="2"/>
      <c r="G57" s="3"/>
    </row>
    <row r="58" spans="1:7">
      <c r="A58" s="3" t="s">
        <v>82</v>
      </c>
      <c r="B58" s="58" t="s">
        <v>91</v>
      </c>
      <c r="C58" s="3"/>
      <c r="D58" s="3"/>
      <c r="E58" s="3"/>
      <c r="F58" s="2"/>
      <c r="G58" s="3"/>
    </row>
    <row r="59" spans="1:7">
      <c r="A59" s="3"/>
      <c r="B59" s="19" t="s">
        <v>69</v>
      </c>
      <c r="C59" s="13">
        <v>175.38</v>
      </c>
      <c r="D59" s="3"/>
      <c r="E59" s="3"/>
      <c r="F59" s="2"/>
      <c r="G59" s="3"/>
    </row>
    <row r="60" spans="1:7">
      <c r="A60" s="3"/>
      <c r="B60" s="19" t="s">
        <v>70</v>
      </c>
      <c r="C60" s="13">
        <v>4990</v>
      </c>
      <c r="D60" s="3"/>
      <c r="E60" s="3"/>
      <c r="F60" s="2"/>
      <c r="G60" s="3"/>
    </row>
    <row r="61" spans="1:7">
      <c r="A61" s="3"/>
      <c r="B61" s="10" t="s">
        <v>100</v>
      </c>
      <c r="C61" s="13">
        <f>SUM(C59:C60)</f>
        <v>5165.38</v>
      </c>
      <c r="D61" s="3"/>
      <c r="E61" s="3"/>
      <c r="F61" s="2"/>
      <c r="G61" s="3"/>
    </row>
    <row r="62" spans="1:7">
      <c r="A62" s="3"/>
      <c r="B62" s="2"/>
      <c r="C62" s="3"/>
      <c r="D62" s="3"/>
      <c r="E62" s="3"/>
      <c r="F62" s="2"/>
      <c r="G62" s="3"/>
    </row>
    <row r="63" spans="1:7">
      <c r="A63" s="3" t="s">
        <v>90</v>
      </c>
      <c r="B63" s="58" t="s">
        <v>92</v>
      </c>
      <c r="C63" s="3"/>
      <c r="D63" s="3"/>
      <c r="E63" s="3"/>
      <c r="F63" s="2"/>
      <c r="G63" s="3"/>
    </row>
    <row r="64" spans="1:7">
      <c r="A64" s="3"/>
      <c r="B64" s="19" t="s">
        <v>69</v>
      </c>
      <c r="C64" s="13">
        <v>655.38</v>
      </c>
      <c r="D64" s="3"/>
      <c r="E64" s="3"/>
      <c r="F64" s="2"/>
      <c r="G64" s="3"/>
    </row>
    <row r="65" spans="1:7">
      <c r="A65" s="3"/>
      <c r="B65" s="19" t="s">
        <v>70</v>
      </c>
      <c r="C65" s="13">
        <v>1080</v>
      </c>
      <c r="D65" s="3"/>
      <c r="E65" s="3"/>
      <c r="F65" s="2"/>
      <c r="G65" s="3"/>
    </row>
    <row r="66" spans="1:7">
      <c r="A66" s="3"/>
      <c r="B66" s="10" t="s">
        <v>100</v>
      </c>
      <c r="C66" s="13">
        <f>SUM(C64:C65)</f>
        <v>1735.38</v>
      </c>
      <c r="D66" s="3"/>
      <c r="E66" s="3"/>
      <c r="F66" s="2"/>
      <c r="G66" s="3"/>
    </row>
    <row r="67" spans="1:7">
      <c r="A67" s="3"/>
      <c r="B67" s="2"/>
      <c r="C67" s="3"/>
      <c r="D67" s="3"/>
      <c r="E67" s="3"/>
      <c r="F67" s="2"/>
      <c r="G67" s="3"/>
    </row>
    <row r="68" spans="1:7">
      <c r="A68" s="60" t="s">
        <v>77</v>
      </c>
      <c r="B68" s="61" t="s">
        <v>93</v>
      </c>
      <c r="C68" s="3"/>
      <c r="D68" s="3"/>
      <c r="E68" s="3"/>
      <c r="F68" s="2"/>
      <c r="G68" s="3"/>
    </row>
    <row r="71" spans="1:7">
      <c r="A71" t="s">
        <v>88</v>
      </c>
      <c r="B71" s="2" t="s">
        <v>87</v>
      </c>
    </row>
    <row r="72" spans="1:7">
      <c r="B72" s="2" t="s">
        <v>128</v>
      </c>
    </row>
    <row r="73" spans="1:7">
      <c r="B73" s="2" t="s">
        <v>126</v>
      </c>
    </row>
    <row r="74" spans="1:7">
      <c r="B74" s="67" t="s">
        <v>99</v>
      </c>
      <c r="C74" s="73">
        <v>3264.59</v>
      </c>
    </row>
    <row r="75" spans="1:7">
      <c r="B75" s="74"/>
      <c r="C75" s="75"/>
    </row>
    <row r="76" spans="1:7">
      <c r="B76" s="2" t="s">
        <v>103</v>
      </c>
    </row>
    <row r="77" spans="1:7">
      <c r="B77" s="2" t="s">
        <v>116</v>
      </c>
    </row>
    <row r="78" spans="1:7">
      <c r="B78" s="2" t="s">
        <v>117</v>
      </c>
    </row>
    <row r="79" spans="1:7">
      <c r="B79" s="10" t="s">
        <v>100</v>
      </c>
      <c r="C79" s="13">
        <v>5165.38</v>
      </c>
    </row>
    <row r="80" spans="1:7">
      <c r="B80" s="2"/>
    </row>
    <row r="81" spans="2:3">
      <c r="B81" s="2" t="s">
        <v>119</v>
      </c>
    </row>
    <row r="82" spans="2:3">
      <c r="B82" s="2" t="s">
        <v>118</v>
      </c>
    </row>
    <row r="83" spans="2:3">
      <c r="B83" s="10" t="s">
        <v>100</v>
      </c>
      <c r="C83" s="73">
        <v>1735.38</v>
      </c>
    </row>
    <row r="84" spans="2:3">
      <c r="B84" s="72" t="s">
        <v>124</v>
      </c>
    </row>
    <row r="86" spans="2:3">
      <c r="B86" s="66" t="s">
        <v>159</v>
      </c>
    </row>
    <row r="87" spans="2:3">
      <c r="B87" s="70" t="s">
        <v>102</v>
      </c>
    </row>
    <row r="89" spans="2:3">
      <c r="B89" s="77" t="s">
        <v>127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73" workbookViewId="0">
      <selection activeCell="B31" sqref="B31:F32"/>
    </sheetView>
  </sheetViews>
  <sheetFormatPr defaultRowHeight="13.5"/>
  <cols>
    <col min="1" max="1" width="7.75" customWidth="1"/>
    <col min="2" max="2" width="58.125" customWidth="1"/>
    <col min="3" max="3" width="10.25" customWidth="1"/>
    <col min="4" max="4" width="14.875" customWidth="1"/>
    <col min="5" max="5" width="18.75" customWidth="1"/>
    <col min="6" max="6" width="13.125" customWidth="1"/>
  </cols>
  <sheetData>
    <row r="1" spans="1:7" ht="14.25">
      <c r="A1" s="55" t="s">
        <v>73</v>
      </c>
      <c r="B1" s="2"/>
      <c r="C1" s="3"/>
      <c r="D1" s="3"/>
      <c r="E1" s="3"/>
      <c r="F1" s="2"/>
      <c r="G1" s="3"/>
    </row>
    <row r="2" spans="1:7" ht="14.25">
      <c r="A2" s="1"/>
      <c r="B2" s="4" t="s">
        <v>135</v>
      </c>
      <c r="C2" s="3"/>
      <c r="D2" s="3"/>
      <c r="E2" s="3"/>
      <c r="F2" s="2"/>
      <c r="G2" s="3"/>
    </row>
    <row r="3" spans="1:7" ht="14.25">
      <c r="A3" s="5" t="s">
        <v>0</v>
      </c>
      <c r="B3" s="6" t="s">
        <v>1</v>
      </c>
      <c r="C3" s="7" t="s">
        <v>2</v>
      </c>
      <c r="D3" s="8" t="s">
        <v>3</v>
      </c>
      <c r="E3" s="54" t="s">
        <v>4</v>
      </c>
      <c r="F3" s="10" t="s">
        <v>5</v>
      </c>
      <c r="G3" s="3"/>
    </row>
    <row r="4" spans="1:7">
      <c r="A4" s="13">
        <v>1</v>
      </c>
      <c r="B4" s="14" t="s">
        <v>8</v>
      </c>
      <c r="C4" s="15">
        <v>7000</v>
      </c>
      <c r="D4" s="15">
        <v>7000</v>
      </c>
      <c r="E4" s="13">
        <f>C4*12</f>
        <v>84000</v>
      </c>
      <c r="F4" s="13"/>
      <c r="G4" s="3"/>
    </row>
    <row r="5" spans="1:7">
      <c r="A5" s="13">
        <v>2</v>
      </c>
      <c r="B5" s="14" t="s">
        <v>9</v>
      </c>
      <c r="C5" s="15">
        <v>-785</v>
      </c>
      <c r="D5" s="15">
        <v>-785</v>
      </c>
      <c r="E5" s="13">
        <f t="shared" ref="E5:E10" si="0">C5*12</f>
        <v>-9420</v>
      </c>
      <c r="F5" s="13"/>
      <c r="G5" s="3"/>
    </row>
    <row r="6" spans="1:7">
      <c r="A6" s="13">
        <v>3</v>
      </c>
      <c r="B6" s="14" t="s">
        <v>10</v>
      </c>
      <c r="C6" s="15">
        <v>4200</v>
      </c>
      <c r="D6" s="15">
        <v>4200</v>
      </c>
      <c r="E6" s="13">
        <f t="shared" si="0"/>
        <v>50400</v>
      </c>
      <c r="F6" s="13"/>
      <c r="G6" s="3"/>
    </row>
    <row r="7" spans="1:7">
      <c r="A7" s="13">
        <v>4</v>
      </c>
      <c r="B7" s="14" t="s">
        <v>11</v>
      </c>
      <c r="C7" s="15">
        <v>5494</v>
      </c>
      <c r="D7" s="15">
        <v>5494</v>
      </c>
      <c r="E7" s="13">
        <f t="shared" si="0"/>
        <v>65928</v>
      </c>
      <c r="F7" s="13"/>
      <c r="G7" s="3"/>
    </row>
    <row r="8" spans="1:7">
      <c r="A8" s="13">
        <v>5</v>
      </c>
      <c r="B8" s="14" t="s">
        <v>12</v>
      </c>
      <c r="C8" s="15">
        <v>5163</v>
      </c>
      <c r="D8" s="15">
        <v>5163</v>
      </c>
      <c r="E8" s="13">
        <f t="shared" si="0"/>
        <v>61956</v>
      </c>
      <c r="F8" s="13"/>
      <c r="G8" s="3"/>
    </row>
    <row r="9" spans="1:7">
      <c r="A9" s="13">
        <v>6</v>
      </c>
      <c r="B9" s="14" t="s">
        <v>13</v>
      </c>
      <c r="C9" s="15">
        <v>520</v>
      </c>
      <c r="D9" s="15">
        <v>520</v>
      </c>
      <c r="E9" s="13">
        <f t="shared" si="0"/>
        <v>6240</v>
      </c>
      <c r="F9" s="13"/>
      <c r="G9" s="3"/>
    </row>
    <row r="10" spans="1:7">
      <c r="A10" s="13">
        <v>7</v>
      </c>
      <c r="B10" s="14" t="s">
        <v>14</v>
      </c>
      <c r="C10" s="15">
        <v>1600</v>
      </c>
      <c r="D10" s="15">
        <v>1600</v>
      </c>
      <c r="E10" s="13">
        <f t="shared" si="0"/>
        <v>19200</v>
      </c>
      <c r="F10" s="13"/>
      <c r="G10" s="3"/>
    </row>
    <row r="11" spans="1:7">
      <c r="A11" s="13">
        <v>8</v>
      </c>
      <c r="B11" s="16" t="s">
        <v>85</v>
      </c>
      <c r="C11" s="15">
        <v>5286</v>
      </c>
      <c r="D11" s="13"/>
      <c r="E11" s="13">
        <f>C11</f>
        <v>5286</v>
      </c>
      <c r="F11" s="13"/>
      <c r="G11" s="3"/>
    </row>
    <row r="12" spans="1:7" ht="15.6" customHeight="1">
      <c r="A12" s="13">
        <v>9</v>
      </c>
      <c r="B12" s="76" t="s">
        <v>120</v>
      </c>
      <c r="C12" s="15"/>
      <c r="D12" s="15"/>
      <c r="E12" s="13">
        <v>0</v>
      </c>
      <c r="F12" s="13"/>
      <c r="G12" s="3"/>
    </row>
    <row r="13" spans="1:7" ht="19.149999999999999" customHeight="1">
      <c r="A13" s="13">
        <v>10</v>
      </c>
      <c r="B13" s="17" t="s">
        <v>72</v>
      </c>
      <c r="C13" s="15">
        <v>0</v>
      </c>
      <c r="D13" s="13"/>
      <c r="E13" s="13">
        <v>61100</v>
      </c>
      <c r="F13" s="13"/>
      <c r="G13" s="3"/>
    </row>
    <row r="14" spans="1:7" ht="14.25">
      <c r="A14" s="13"/>
      <c r="B14" s="14" t="s">
        <v>15</v>
      </c>
      <c r="C14" s="13">
        <f>SUM(C4:C13)</f>
        <v>28478</v>
      </c>
      <c r="D14" s="18">
        <f>SUM(D4:D13)</f>
        <v>23192</v>
      </c>
      <c r="E14" s="13">
        <f>SUM(E4:E13)</f>
        <v>344690</v>
      </c>
      <c r="F14" s="13"/>
      <c r="G14" s="3"/>
    </row>
    <row r="15" spans="1:7">
      <c r="A15" s="13"/>
      <c r="B15" s="19" t="s">
        <v>16</v>
      </c>
      <c r="C15" s="13"/>
      <c r="D15" s="13"/>
      <c r="E15" s="13"/>
      <c r="F15" s="13"/>
      <c r="G15" s="3"/>
    </row>
    <row r="16" spans="1:7">
      <c r="A16" s="13">
        <v>11</v>
      </c>
      <c r="B16" s="19" t="s">
        <v>17</v>
      </c>
      <c r="C16" s="13">
        <v>2767.6</v>
      </c>
      <c r="D16" s="13">
        <v>2767.6</v>
      </c>
      <c r="E16" s="13">
        <f>C16*12</f>
        <v>33211.199999999997</v>
      </c>
      <c r="F16" s="13"/>
      <c r="G16" s="3"/>
    </row>
    <row r="17" spans="1:7">
      <c r="A17" s="13">
        <v>12</v>
      </c>
      <c r="B17" s="14" t="s">
        <v>18</v>
      </c>
      <c r="C17" s="13">
        <v>2799</v>
      </c>
      <c r="D17" s="13">
        <v>2799</v>
      </c>
      <c r="E17" s="13">
        <f t="shared" ref="E17:E28" si="1">C17*12</f>
        <v>33588</v>
      </c>
      <c r="F17" s="13"/>
      <c r="G17" s="3"/>
    </row>
    <row r="18" spans="1:7">
      <c r="A18" s="13">
        <v>13</v>
      </c>
      <c r="B18" s="14" t="s">
        <v>19</v>
      </c>
      <c r="C18" s="13"/>
      <c r="D18" s="13"/>
      <c r="E18" s="13">
        <f t="shared" si="1"/>
        <v>0</v>
      </c>
      <c r="F18" s="13"/>
      <c r="G18" s="3"/>
    </row>
    <row r="19" spans="1:7" ht="14.25">
      <c r="A19" s="13">
        <v>14</v>
      </c>
      <c r="B19" s="20" t="s">
        <v>20</v>
      </c>
      <c r="C19" s="13">
        <v>0</v>
      </c>
      <c r="D19" s="13">
        <v>0</v>
      </c>
      <c r="E19" s="13">
        <f t="shared" si="1"/>
        <v>0</v>
      </c>
      <c r="F19" s="13"/>
      <c r="G19" s="3"/>
    </row>
    <row r="20" spans="1:7">
      <c r="A20" s="13">
        <v>15</v>
      </c>
      <c r="B20" s="19" t="s">
        <v>21</v>
      </c>
      <c r="C20" s="13">
        <v>95.76</v>
      </c>
      <c r="D20" s="13">
        <v>95.76</v>
      </c>
      <c r="E20" s="13">
        <f t="shared" si="1"/>
        <v>1149.1200000000001</v>
      </c>
      <c r="F20" s="13"/>
      <c r="G20" s="3"/>
    </row>
    <row r="21" spans="1:7">
      <c r="A21" s="13">
        <v>16</v>
      </c>
      <c r="B21" s="14" t="s">
        <v>26</v>
      </c>
      <c r="C21" s="13">
        <v>254.65</v>
      </c>
      <c r="D21" s="13">
        <v>254.65</v>
      </c>
      <c r="E21" s="13">
        <f t="shared" si="1"/>
        <v>3055.8</v>
      </c>
      <c r="F21" s="13"/>
      <c r="G21" s="3"/>
    </row>
    <row r="22" spans="1:7" ht="14.25">
      <c r="A22" s="13">
        <v>17</v>
      </c>
      <c r="B22" s="25" t="s">
        <v>28</v>
      </c>
      <c r="C22" s="13">
        <v>300</v>
      </c>
      <c r="D22" s="13">
        <v>300</v>
      </c>
      <c r="E22" s="13">
        <f t="shared" si="1"/>
        <v>3600</v>
      </c>
      <c r="F22" s="13"/>
      <c r="G22" s="3"/>
    </row>
    <row r="23" spans="1:7">
      <c r="A23" s="13">
        <v>18</v>
      </c>
      <c r="B23" s="19" t="s">
        <v>30</v>
      </c>
      <c r="C23" s="13"/>
      <c r="D23" s="13">
        <v>0</v>
      </c>
      <c r="E23" s="13">
        <f>D23*12</f>
        <v>0</v>
      </c>
      <c r="F23" s="13"/>
      <c r="G23" s="3"/>
    </row>
    <row r="24" spans="1:7">
      <c r="A24" s="13">
        <v>19</v>
      </c>
      <c r="B24" s="19" t="s">
        <v>32</v>
      </c>
      <c r="C24" s="13"/>
      <c r="D24" s="13">
        <v>1000</v>
      </c>
      <c r="E24" s="13">
        <f>D24*12</f>
        <v>12000</v>
      </c>
      <c r="F24" s="13"/>
      <c r="G24" s="3"/>
    </row>
    <row r="25" spans="1:7">
      <c r="A25" s="13">
        <v>20</v>
      </c>
      <c r="B25" s="19" t="s">
        <v>34</v>
      </c>
      <c r="C25" s="13"/>
      <c r="D25" s="13">
        <v>1000</v>
      </c>
      <c r="E25" s="13">
        <f>D25*12</f>
        <v>12000</v>
      </c>
      <c r="F25" s="14"/>
      <c r="G25" s="3"/>
    </row>
    <row r="26" spans="1:7">
      <c r="A26" s="13">
        <v>21</v>
      </c>
      <c r="B26" s="19" t="s">
        <v>36</v>
      </c>
      <c r="C26" s="13"/>
      <c r="D26" s="13"/>
      <c r="E26" s="13">
        <f>D26*12</f>
        <v>0</v>
      </c>
      <c r="F26" s="14"/>
      <c r="G26" s="3"/>
    </row>
    <row r="27" spans="1:7">
      <c r="A27" s="13">
        <v>22</v>
      </c>
      <c r="B27" s="19" t="s">
        <v>38</v>
      </c>
      <c r="C27" s="13"/>
      <c r="D27" s="13"/>
      <c r="E27" s="13">
        <f>D27*12</f>
        <v>0</v>
      </c>
      <c r="F27" s="14"/>
      <c r="G27" s="3"/>
    </row>
    <row r="28" spans="1:7">
      <c r="A28" s="13">
        <v>23</v>
      </c>
      <c r="B28" s="19" t="s">
        <v>40</v>
      </c>
      <c r="C28" s="13">
        <v>5000</v>
      </c>
      <c r="D28" s="13">
        <v>5000</v>
      </c>
      <c r="E28" s="13">
        <f t="shared" si="1"/>
        <v>60000</v>
      </c>
      <c r="F28" s="14"/>
      <c r="G28" s="3"/>
    </row>
    <row r="29" spans="1:7">
      <c r="A29" s="13">
        <v>24</v>
      </c>
      <c r="B29" s="26" t="s">
        <v>71</v>
      </c>
      <c r="C29" s="13">
        <f>SUM(C16:C28)</f>
        <v>11217.01</v>
      </c>
      <c r="D29" s="13">
        <f>SUM(D16:D28)</f>
        <v>13217.01</v>
      </c>
      <c r="E29" s="13">
        <f>SUM(E16:E28)</f>
        <v>158604.12</v>
      </c>
      <c r="F29" s="14"/>
      <c r="G29" s="3"/>
    </row>
    <row r="30" spans="1:7" ht="15">
      <c r="A30" s="27">
        <v>25</v>
      </c>
      <c r="B30" s="28" t="s">
        <v>95</v>
      </c>
      <c r="C30" s="29">
        <f>C14-C29</f>
        <v>17260.989999999998</v>
      </c>
      <c r="D30" s="29">
        <f>D14-D29</f>
        <v>9974.99</v>
      </c>
      <c r="E30" s="30">
        <f>E14-E29</f>
        <v>186085.88</v>
      </c>
      <c r="F30" s="14"/>
      <c r="G30" s="3"/>
    </row>
    <row r="31" spans="1:7">
      <c r="A31" s="13">
        <v>26</v>
      </c>
      <c r="B31" s="32"/>
      <c r="C31" s="13"/>
      <c r="D31" s="13"/>
      <c r="E31" s="65"/>
      <c r="F31" s="34"/>
      <c r="G31" s="3"/>
    </row>
    <row r="32" spans="1:7" ht="14.25">
      <c r="A32" s="37">
        <v>27</v>
      </c>
      <c r="B32" s="32"/>
      <c r="C32" s="13"/>
      <c r="D32" s="13"/>
      <c r="E32" s="65"/>
      <c r="F32" s="34"/>
      <c r="G32" s="3"/>
    </row>
    <row r="33" spans="1:7" ht="23.45" customHeight="1">
      <c r="A33" s="37">
        <v>28</v>
      </c>
      <c r="B33" s="32"/>
      <c r="C33" s="39" t="s">
        <v>104</v>
      </c>
      <c r="D33" s="63"/>
      <c r="E33" s="64" t="s">
        <v>96</v>
      </c>
      <c r="F33" s="34"/>
      <c r="G33" s="3"/>
    </row>
    <row r="34" spans="1:7" ht="29.45" customHeight="1">
      <c r="A34" s="37">
        <v>29</v>
      </c>
      <c r="B34" s="41" t="s">
        <v>44</v>
      </c>
      <c r="C34" s="42">
        <v>0</v>
      </c>
      <c r="D34" s="43"/>
      <c r="E34" s="44">
        <f>C34*0.03</f>
        <v>0</v>
      </c>
      <c r="F34" s="45" t="s">
        <v>45</v>
      </c>
      <c r="G34" s="3"/>
    </row>
    <row r="35" spans="1:7" ht="33" customHeight="1">
      <c r="A35" s="37">
        <v>30</v>
      </c>
      <c r="B35" s="41" t="s">
        <v>47</v>
      </c>
      <c r="C35" s="46"/>
      <c r="D35" s="43"/>
      <c r="E35" s="47">
        <f>C35*0.1-2520</f>
        <v>-2520</v>
      </c>
      <c r="F35" s="34" t="s">
        <v>48</v>
      </c>
      <c r="G35" s="3"/>
    </row>
    <row r="36" spans="1:7" ht="31.15" customHeight="1">
      <c r="A36" s="37">
        <v>31</v>
      </c>
      <c r="B36" s="41" t="s">
        <v>50</v>
      </c>
      <c r="C36" s="48"/>
      <c r="D36" s="43"/>
      <c r="E36" s="47">
        <f>C36*0.2-16920</f>
        <v>-16920</v>
      </c>
      <c r="F36" s="34" t="s">
        <v>48</v>
      </c>
      <c r="G36" s="3"/>
    </row>
    <row r="37" spans="1:7" ht="28.9" customHeight="1">
      <c r="A37" s="37">
        <v>32</v>
      </c>
      <c r="B37" s="41" t="s">
        <v>52</v>
      </c>
      <c r="C37" s="48"/>
      <c r="D37" s="43"/>
      <c r="E37" s="47">
        <f>C37*0.25-31920</f>
        <v>-31920</v>
      </c>
      <c r="F37" s="34" t="s">
        <v>53</v>
      </c>
      <c r="G37" s="3"/>
    </row>
    <row r="38" spans="1:7" ht="27" customHeight="1">
      <c r="A38" s="37">
        <v>33</v>
      </c>
      <c r="B38" s="41" t="s">
        <v>54</v>
      </c>
      <c r="C38" s="46">
        <v>0</v>
      </c>
      <c r="D38" s="43"/>
      <c r="E38" s="47">
        <f>C38*0.3-52920</f>
        <v>-52920</v>
      </c>
      <c r="F38" s="34" t="s">
        <v>53</v>
      </c>
      <c r="G38" s="3"/>
    </row>
    <row r="39" spans="1:7" ht="29.45" customHeight="1">
      <c r="A39" s="37">
        <v>34</v>
      </c>
      <c r="B39" s="41" t="s">
        <v>56</v>
      </c>
      <c r="C39" s="46">
        <v>0</v>
      </c>
      <c r="D39" s="43"/>
      <c r="E39" s="47">
        <f>C39*0.35-85920</f>
        <v>-85920</v>
      </c>
      <c r="F39" s="34" t="s">
        <v>53</v>
      </c>
      <c r="G39" s="3"/>
    </row>
    <row r="40" spans="1:7" ht="31.15" customHeight="1">
      <c r="A40" s="37">
        <v>35</v>
      </c>
      <c r="B40" s="41" t="s">
        <v>57</v>
      </c>
      <c r="C40" s="46">
        <v>0</v>
      </c>
      <c r="D40" s="43"/>
      <c r="E40" s="47">
        <f>C40*0.45-181920</f>
        <v>-181920</v>
      </c>
      <c r="F40" s="49" t="s">
        <v>53</v>
      </c>
      <c r="G40" s="3"/>
    </row>
    <row r="41" spans="1:7">
      <c r="A41" s="3"/>
      <c r="B41" s="2"/>
      <c r="C41" s="3"/>
      <c r="D41" s="3"/>
      <c r="E41" s="3"/>
      <c r="F41" s="2"/>
      <c r="G41" s="3"/>
    </row>
    <row r="42" spans="1:7">
      <c r="A42" s="3"/>
      <c r="B42" s="2"/>
      <c r="C42" s="3"/>
      <c r="D42" s="3"/>
      <c r="E42" s="3"/>
      <c r="F42" s="2"/>
      <c r="G42" s="3"/>
    </row>
    <row r="43" spans="1:7">
      <c r="A43" s="11" t="s">
        <v>58</v>
      </c>
      <c r="B43" s="50" t="s">
        <v>59</v>
      </c>
      <c r="C43" s="3"/>
      <c r="D43" s="3"/>
      <c r="E43" s="3"/>
      <c r="F43" s="2"/>
      <c r="G43" s="3"/>
    </row>
    <row r="44" spans="1:7">
      <c r="A44" s="13"/>
      <c r="B44" s="10" t="s">
        <v>136</v>
      </c>
      <c r="C44" s="51" t="s">
        <v>60</v>
      </c>
      <c r="D44" s="43"/>
      <c r="E44" s="9" t="s">
        <v>61</v>
      </c>
      <c r="F44" s="2"/>
      <c r="G44" s="3"/>
    </row>
    <row r="45" spans="1:7" ht="14.25">
      <c r="A45" s="13">
        <v>36</v>
      </c>
      <c r="B45" s="26" t="s">
        <v>62</v>
      </c>
      <c r="C45" s="42"/>
      <c r="D45" s="43"/>
      <c r="E45" s="44">
        <f>C45*0.03</f>
        <v>0</v>
      </c>
      <c r="F45" s="3"/>
      <c r="G45" s="3"/>
    </row>
    <row r="46" spans="1:7">
      <c r="A46" s="13">
        <v>37</v>
      </c>
      <c r="B46" s="52" t="s">
        <v>63</v>
      </c>
      <c r="C46" s="46"/>
      <c r="D46" s="43"/>
      <c r="E46" s="47">
        <f>C46*0.1-210</f>
        <v>-210</v>
      </c>
      <c r="F46" s="3"/>
      <c r="G46" s="3"/>
    </row>
    <row r="47" spans="1:7">
      <c r="A47" s="13">
        <v>38</v>
      </c>
      <c r="B47" s="26" t="s">
        <v>64</v>
      </c>
      <c r="C47" s="46"/>
      <c r="D47" s="43"/>
      <c r="E47" s="47">
        <f>C47*0.2-1410</f>
        <v>-1410</v>
      </c>
      <c r="F47" s="3"/>
      <c r="G47" s="3"/>
    </row>
    <row r="48" spans="1:7">
      <c r="A48" s="13">
        <v>39</v>
      </c>
      <c r="B48" s="52" t="s">
        <v>65</v>
      </c>
      <c r="C48" s="48">
        <v>0</v>
      </c>
      <c r="D48" s="43"/>
      <c r="E48" s="47">
        <f>C48*0.25-2660</f>
        <v>-2660</v>
      </c>
      <c r="F48" s="3"/>
      <c r="G48" s="3"/>
    </row>
    <row r="49" spans="1:7">
      <c r="A49" s="13">
        <v>40</v>
      </c>
      <c r="B49" s="52" t="s">
        <v>66</v>
      </c>
      <c r="C49" s="46">
        <v>0</v>
      </c>
      <c r="D49" s="43"/>
      <c r="E49" s="47">
        <f>C49*0.3-4410</f>
        <v>-4410</v>
      </c>
      <c r="F49" s="3"/>
      <c r="G49" s="3"/>
    </row>
    <row r="50" spans="1:7">
      <c r="A50" s="13">
        <v>41</v>
      </c>
      <c r="B50" s="52" t="s">
        <v>67</v>
      </c>
      <c r="C50" s="46">
        <v>0</v>
      </c>
      <c r="D50" s="43"/>
      <c r="E50" s="47">
        <f>C50*0.35-7160</f>
        <v>-7160</v>
      </c>
      <c r="F50" s="3"/>
      <c r="G50" s="3"/>
    </row>
    <row r="51" spans="1:7">
      <c r="A51" s="13">
        <v>42</v>
      </c>
      <c r="B51" s="53" t="s">
        <v>68</v>
      </c>
      <c r="C51" s="46">
        <v>0</v>
      </c>
      <c r="D51" s="43"/>
      <c r="E51" s="47">
        <f>C51*0.45-15160</f>
        <v>-15160</v>
      </c>
      <c r="F51" s="3"/>
      <c r="G51" s="3"/>
    </row>
    <row r="52" spans="1:7">
      <c r="A52" s="3"/>
      <c r="B52" s="56"/>
      <c r="C52" s="40"/>
      <c r="D52" s="40"/>
      <c r="E52" s="57"/>
      <c r="F52" s="3"/>
      <c r="G52" s="3"/>
    </row>
    <row r="53" spans="1:7">
      <c r="A53" s="59" t="s">
        <v>75</v>
      </c>
      <c r="B53" s="56" t="s">
        <v>79</v>
      </c>
      <c r="C53" s="40"/>
      <c r="D53" s="40"/>
      <c r="E53" s="57"/>
      <c r="F53" s="3"/>
      <c r="G53" s="3"/>
    </row>
    <row r="54" spans="1:7">
      <c r="A54" s="3" t="s">
        <v>81</v>
      </c>
      <c r="B54" s="58" t="s">
        <v>74</v>
      </c>
      <c r="C54" s="3"/>
      <c r="D54" s="3"/>
      <c r="E54" s="3"/>
      <c r="F54" s="2"/>
      <c r="G54" s="3"/>
    </row>
    <row r="55" spans="1:7">
      <c r="A55" s="3"/>
      <c r="B55" s="19" t="s">
        <v>69</v>
      </c>
      <c r="C55" s="13">
        <v>64601.47</v>
      </c>
      <c r="D55" s="3"/>
      <c r="E55" s="3"/>
      <c r="F55" s="2"/>
      <c r="G55" s="3"/>
    </row>
    <row r="56" spans="1:7">
      <c r="A56" s="3"/>
      <c r="B56" s="10" t="s">
        <v>100</v>
      </c>
      <c r="C56" s="13">
        <f>SUM(C55:C55)</f>
        <v>64601.47</v>
      </c>
      <c r="D56" s="3"/>
      <c r="E56" s="3"/>
      <c r="F56" s="2"/>
      <c r="G56" s="3"/>
    </row>
    <row r="57" spans="1:7">
      <c r="A57" s="3"/>
      <c r="B57" s="62"/>
      <c r="C57" s="40"/>
      <c r="D57" s="3"/>
      <c r="E57" s="3"/>
      <c r="F57" s="2"/>
      <c r="G57" s="3"/>
    </row>
    <row r="58" spans="1:7">
      <c r="A58" s="3" t="s">
        <v>82</v>
      </c>
      <c r="B58" s="58" t="s">
        <v>91</v>
      </c>
      <c r="C58" s="3"/>
      <c r="D58" s="3"/>
      <c r="E58" s="3"/>
      <c r="F58" s="2"/>
      <c r="G58" s="3"/>
    </row>
    <row r="59" spans="1:7">
      <c r="A59" s="3"/>
      <c r="B59" s="19" t="s">
        <v>69</v>
      </c>
      <c r="C59" s="13">
        <v>20297.18</v>
      </c>
      <c r="D59" s="3"/>
      <c r="E59" s="3"/>
      <c r="F59" s="2"/>
      <c r="G59" s="3"/>
    </row>
    <row r="60" spans="1:7">
      <c r="A60" s="3"/>
      <c r="B60" s="19" t="s">
        <v>70</v>
      </c>
      <c r="C60" s="13">
        <v>38590</v>
      </c>
      <c r="D60" s="3"/>
      <c r="E60" s="3"/>
      <c r="F60" s="2"/>
      <c r="G60" s="3"/>
    </row>
    <row r="61" spans="1:7">
      <c r="A61" s="3"/>
      <c r="B61" s="10" t="s">
        <v>100</v>
      </c>
      <c r="C61" s="13">
        <f>SUM(C59:C60)</f>
        <v>58887.18</v>
      </c>
      <c r="D61" s="3"/>
      <c r="E61" s="3"/>
      <c r="F61" s="2"/>
      <c r="G61" s="3"/>
    </row>
    <row r="62" spans="1:7">
      <c r="A62" s="3"/>
      <c r="B62" s="2"/>
      <c r="C62" s="3"/>
      <c r="D62" s="3"/>
      <c r="E62" s="3"/>
      <c r="F62" s="2"/>
      <c r="G62" s="3"/>
    </row>
    <row r="63" spans="1:7">
      <c r="A63" s="3" t="s">
        <v>90</v>
      </c>
      <c r="B63" s="58" t="s">
        <v>92</v>
      </c>
      <c r="C63" s="3"/>
      <c r="D63" s="3"/>
      <c r="E63" s="3"/>
      <c r="F63" s="2"/>
      <c r="G63" s="3"/>
    </row>
    <row r="64" spans="1:7">
      <c r="A64" s="3"/>
      <c r="B64" s="19" t="s">
        <v>69</v>
      </c>
      <c r="C64" s="13">
        <v>31497.18</v>
      </c>
      <c r="D64" s="3"/>
      <c r="E64" s="3"/>
      <c r="F64" s="2"/>
      <c r="G64" s="3"/>
    </row>
    <row r="65" spans="1:7">
      <c r="A65" s="3"/>
      <c r="B65" s="19" t="s">
        <v>70</v>
      </c>
      <c r="C65" s="13">
        <v>14190</v>
      </c>
      <c r="D65" s="3"/>
      <c r="E65" s="3"/>
      <c r="F65" s="2"/>
      <c r="G65" s="3"/>
    </row>
    <row r="66" spans="1:7">
      <c r="A66" s="3"/>
      <c r="B66" s="10" t="s">
        <v>100</v>
      </c>
      <c r="C66" s="13">
        <f>SUM(C64:C65)</f>
        <v>45687.18</v>
      </c>
      <c r="D66" s="3"/>
      <c r="E66" s="3"/>
      <c r="F66" s="2"/>
      <c r="G66" s="3"/>
    </row>
    <row r="67" spans="1:7">
      <c r="A67" s="3"/>
      <c r="B67" s="2"/>
      <c r="C67" s="3"/>
      <c r="D67" s="3"/>
      <c r="E67" s="3"/>
      <c r="F67" s="2"/>
      <c r="G67" s="3"/>
    </row>
    <row r="68" spans="1:7">
      <c r="A68" s="60" t="s">
        <v>77</v>
      </c>
      <c r="B68" s="61" t="s">
        <v>93</v>
      </c>
      <c r="C68" s="3"/>
      <c r="D68" s="3"/>
      <c r="E68" s="3"/>
      <c r="F68" s="2"/>
      <c r="G68" s="3"/>
    </row>
    <row r="71" spans="1:7">
      <c r="A71" t="s">
        <v>88</v>
      </c>
      <c r="B71" s="2" t="s">
        <v>130</v>
      </c>
    </row>
    <row r="72" spans="1:7">
      <c r="B72" s="2" t="s">
        <v>129</v>
      </c>
    </row>
    <row r="73" spans="1:7">
      <c r="B73" s="2" t="s">
        <v>125</v>
      </c>
    </row>
    <row r="74" spans="1:7">
      <c r="B74" s="10" t="s">
        <v>100</v>
      </c>
      <c r="C74" s="73">
        <v>64601.47</v>
      </c>
    </row>
    <row r="75" spans="1:7">
      <c r="B75" s="2" t="s">
        <v>123</v>
      </c>
    </row>
    <row r="76" spans="1:7">
      <c r="B76" s="2" t="s">
        <v>122</v>
      </c>
    </row>
    <row r="77" spans="1:7">
      <c r="B77" s="2" t="s">
        <v>121</v>
      </c>
    </row>
    <row r="78" spans="1:7">
      <c r="B78" s="10" t="s">
        <v>100</v>
      </c>
      <c r="C78" s="73">
        <v>58887.18</v>
      </c>
    </row>
    <row r="79" spans="1:7">
      <c r="B79" s="2"/>
    </row>
    <row r="80" spans="1:7">
      <c r="B80" s="2" t="s">
        <v>131</v>
      </c>
    </row>
    <row r="81" spans="2:3">
      <c r="B81" s="2" t="s">
        <v>89</v>
      </c>
    </row>
    <row r="82" spans="2:3">
      <c r="B82" s="10" t="s">
        <v>100</v>
      </c>
      <c r="C82" s="73">
        <v>45687.18</v>
      </c>
    </row>
    <row r="83" spans="2:3">
      <c r="B83" s="72" t="s">
        <v>132</v>
      </c>
    </row>
    <row r="86" spans="2:3">
      <c r="B86" s="66" t="s">
        <v>105</v>
      </c>
    </row>
    <row r="87" spans="2:3">
      <c r="B87" s="70" t="s">
        <v>102</v>
      </c>
    </row>
    <row r="88" spans="2:3">
      <c r="B88" s="71" t="s">
        <v>107</v>
      </c>
    </row>
    <row r="89" spans="2:3">
      <c r="B89" s="66" t="s">
        <v>106</v>
      </c>
    </row>
    <row r="91" spans="2:3">
      <c r="B91" s="77" t="s">
        <v>127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73" workbookViewId="0">
      <selection activeCell="B95" sqref="B95"/>
    </sheetView>
  </sheetViews>
  <sheetFormatPr defaultRowHeight="13.5"/>
  <cols>
    <col min="1" max="1" width="8.125" customWidth="1"/>
    <col min="2" max="2" width="59.5" customWidth="1"/>
    <col min="3" max="3" width="11.375" customWidth="1"/>
    <col min="4" max="4" width="17.75" customWidth="1"/>
    <col min="5" max="5" width="22.125" customWidth="1"/>
    <col min="6" max="6" width="14.875" customWidth="1"/>
  </cols>
  <sheetData>
    <row r="1" spans="1:7" ht="14.25">
      <c r="A1" s="55" t="s">
        <v>73</v>
      </c>
      <c r="B1" s="2"/>
      <c r="C1" s="3"/>
      <c r="D1" s="3"/>
      <c r="E1" s="3"/>
      <c r="F1" s="2"/>
      <c r="G1" s="3"/>
    </row>
    <row r="2" spans="1:7" ht="14.25">
      <c r="A2" s="1"/>
      <c r="B2" s="4" t="s">
        <v>135</v>
      </c>
      <c r="C2" s="3"/>
      <c r="D2" s="3"/>
      <c r="E2" s="3"/>
      <c r="F2" s="2"/>
      <c r="G2" s="3"/>
    </row>
    <row r="3" spans="1:7" ht="14.25">
      <c r="A3" s="5" t="s">
        <v>0</v>
      </c>
      <c r="B3" s="6" t="s">
        <v>1</v>
      </c>
      <c r="C3" s="7" t="s">
        <v>2</v>
      </c>
      <c r="D3" s="8" t="s">
        <v>3</v>
      </c>
      <c r="E3" s="54" t="s">
        <v>4</v>
      </c>
      <c r="F3" s="10" t="s">
        <v>5</v>
      </c>
      <c r="G3" s="3"/>
    </row>
    <row r="4" spans="1:7">
      <c r="A4" s="13">
        <v>1</v>
      </c>
      <c r="B4" s="14" t="s">
        <v>8</v>
      </c>
      <c r="C4" s="15">
        <v>7000</v>
      </c>
      <c r="D4" s="15">
        <v>7000</v>
      </c>
      <c r="E4" s="13">
        <f>C4*12</f>
        <v>84000</v>
      </c>
      <c r="F4" s="13"/>
      <c r="G4" s="3"/>
    </row>
    <row r="5" spans="1:7">
      <c r="A5" s="13">
        <v>2</v>
      </c>
      <c r="B5" s="14" t="s">
        <v>9</v>
      </c>
      <c r="C5" s="15">
        <v>-785</v>
      </c>
      <c r="D5" s="15">
        <v>-785</v>
      </c>
      <c r="E5" s="13">
        <f t="shared" ref="E5:E10" si="0">C5*12</f>
        <v>-9420</v>
      </c>
      <c r="F5" s="13"/>
      <c r="G5" s="3"/>
    </row>
    <row r="6" spans="1:7">
      <c r="A6" s="13">
        <v>3</v>
      </c>
      <c r="B6" s="14" t="s">
        <v>10</v>
      </c>
      <c r="C6" s="15">
        <v>4200</v>
      </c>
      <c r="D6" s="15">
        <v>4200</v>
      </c>
      <c r="E6" s="13">
        <f t="shared" si="0"/>
        <v>50400</v>
      </c>
      <c r="F6" s="13"/>
      <c r="G6" s="3"/>
    </row>
    <row r="7" spans="1:7">
      <c r="A7" s="13">
        <v>4</v>
      </c>
      <c r="B7" s="14" t="s">
        <v>11</v>
      </c>
      <c r="C7" s="15">
        <v>5494</v>
      </c>
      <c r="D7" s="15">
        <v>5494</v>
      </c>
      <c r="E7" s="13">
        <f t="shared" si="0"/>
        <v>65928</v>
      </c>
      <c r="F7" s="13"/>
      <c r="G7" s="3"/>
    </row>
    <row r="8" spans="1:7">
      <c r="A8" s="13">
        <v>5</v>
      </c>
      <c r="B8" s="14" t="s">
        <v>12</v>
      </c>
      <c r="C8" s="15">
        <v>5163</v>
      </c>
      <c r="D8" s="15">
        <v>5163</v>
      </c>
      <c r="E8" s="13">
        <f t="shared" si="0"/>
        <v>61956</v>
      </c>
      <c r="F8" s="13"/>
      <c r="G8" s="3"/>
    </row>
    <row r="9" spans="1:7">
      <c r="A9" s="13">
        <v>6</v>
      </c>
      <c r="B9" s="14" t="s">
        <v>13</v>
      </c>
      <c r="C9" s="15">
        <v>520</v>
      </c>
      <c r="D9" s="15">
        <v>520</v>
      </c>
      <c r="E9" s="13">
        <f t="shared" si="0"/>
        <v>6240</v>
      </c>
      <c r="F9" s="13"/>
      <c r="G9" s="3"/>
    </row>
    <row r="10" spans="1:7">
      <c r="A10" s="13">
        <v>7</v>
      </c>
      <c r="B10" s="14" t="s">
        <v>14</v>
      </c>
      <c r="C10" s="15">
        <v>1600</v>
      </c>
      <c r="D10" s="15">
        <v>1600</v>
      </c>
      <c r="E10" s="13">
        <f t="shared" si="0"/>
        <v>19200</v>
      </c>
      <c r="F10" s="13"/>
      <c r="G10" s="3"/>
    </row>
    <row r="11" spans="1:7">
      <c r="A11" s="13">
        <v>8</v>
      </c>
      <c r="B11" s="16" t="s">
        <v>85</v>
      </c>
      <c r="C11" s="15">
        <v>5286</v>
      </c>
      <c r="D11" s="13"/>
      <c r="E11" s="13">
        <f>C11</f>
        <v>5286</v>
      </c>
      <c r="F11" s="13"/>
      <c r="G11" s="3"/>
    </row>
    <row r="12" spans="1:7" ht="15.6" customHeight="1">
      <c r="A12" s="13">
        <v>9</v>
      </c>
      <c r="B12" s="76" t="s">
        <v>120</v>
      </c>
      <c r="C12" s="15"/>
      <c r="D12" s="15"/>
      <c r="E12" s="13">
        <v>0</v>
      </c>
      <c r="F12" s="13"/>
      <c r="G12" s="3"/>
    </row>
    <row r="13" spans="1:7" ht="19.149999999999999" customHeight="1">
      <c r="A13" s="13">
        <v>10</v>
      </c>
      <c r="B13" s="17" t="s">
        <v>72</v>
      </c>
      <c r="C13" s="15">
        <v>0</v>
      </c>
      <c r="D13" s="13"/>
      <c r="E13" s="13">
        <v>131100</v>
      </c>
      <c r="F13" s="13"/>
      <c r="G13" s="3"/>
    </row>
    <row r="14" spans="1:7" ht="14.25">
      <c r="A14" s="13"/>
      <c r="B14" s="14" t="s">
        <v>15</v>
      </c>
      <c r="C14" s="13">
        <f>SUM(C4:C13)</f>
        <v>28478</v>
      </c>
      <c r="D14" s="18">
        <f>SUM(D4:D13)</f>
        <v>23192</v>
      </c>
      <c r="E14" s="13">
        <f>SUM(E4:E13)</f>
        <v>414690</v>
      </c>
      <c r="F14" s="13"/>
      <c r="G14" s="3"/>
    </row>
    <row r="15" spans="1:7">
      <c r="A15" s="13"/>
      <c r="B15" s="19" t="s">
        <v>16</v>
      </c>
      <c r="C15" s="13"/>
      <c r="D15" s="13"/>
      <c r="E15" s="13"/>
      <c r="F15" s="13"/>
      <c r="G15" s="3"/>
    </row>
    <row r="16" spans="1:7">
      <c r="A16" s="13">
        <v>11</v>
      </c>
      <c r="B16" s="19" t="s">
        <v>17</v>
      </c>
      <c r="C16" s="13">
        <v>2767.6</v>
      </c>
      <c r="D16" s="13">
        <v>2767.6</v>
      </c>
      <c r="E16" s="13">
        <f>C16*12</f>
        <v>33211.199999999997</v>
      </c>
      <c r="F16" s="13"/>
      <c r="G16" s="3"/>
    </row>
    <row r="17" spans="1:7">
      <c r="A17" s="13">
        <v>12</v>
      </c>
      <c r="B17" s="14" t="s">
        <v>18</v>
      </c>
      <c r="C17" s="13">
        <v>2799</v>
      </c>
      <c r="D17" s="13">
        <v>2799</v>
      </c>
      <c r="E17" s="13">
        <f t="shared" ref="E17:E28" si="1">C17*12</f>
        <v>33588</v>
      </c>
      <c r="F17" s="13"/>
      <c r="G17" s="3"/>
    </row>
    <row r="18" spans="1:7">
      <c r="A18" s="13">
        <v>13</v>
      </c>
      <c r="B18" s="14" t="s">
        <v>19</v>
      </c>
      <c r="C18" s="13"/>
      <c r="D18" s="13"/>
      <c r="E18" s="13">
        <f t="shared" si="1"/>
        <v>0</v>
      </c>
      <c r="F18" s="13"/>
      <c r="G18" s="3"/>
    </row>
    <row r="19" spans="1:7" ht="14.25">
      <c r="A19" s="13">
        <v>14</v>
      </c>
      <c r="B19" s="20" t="s">
        <v>20</v>
      </c>
      <c r="C19" s="13">
        <v>0</v>
      </c>
      <c r="D19" s="13">
        <v>0</v>
      </c>
      <c r="E19" s="13">
        <f t="shared" si="1"/>
        <v>0</v>
      </c>
      <c r="F19" s="13"/>
      <c r="G19" s="3"/>
    </row>
    <row r="20" spans="1:7">
      <c r="A20" s="13">
        <v>15</v>
      </c>
      <c r="B20" s="19" t="s">
        <v>21</v>
      </c>
      <c r="C20" s="13">
        <v>95.76</v>
      </c>
      <c r="D20" s="13">
        <v>95.76</v>
      </c>
      <c r="E20" s="13">
        <f t="shared" si="1"/>
        <v>1149.1200000000001</v>
      </c>
      <c r="F20" s="13"/>
      <c r="G20" s="3"/>
    </row>
    <row r="21" spans="1:7">
      <c r="A21" s="13">
        <v>16</v>
      </c>
      <c r="B21" s="14" t="s">
        <v>26</v>
      </c>
      <c r="C21" s="13">
        <v>254.65</v>
      </c>
      <c r="D21" s="13">
        <v>254.65</v>
      </c>
      <c r="E21" s="13">
        <f t="shared" si="1"/>
        <v>3055.8</v>
      </c>
      <c r="F21" s="13"/>
      <c r="G21" s="3"/>
    </row>
    <row r="22" spans="1:7" ht="14.25">
      <c r="A22" s="13">
        <v>17</v>
      </c>
      <c r="B22" s="25" t="s">
        <v>28</v>
      </c>
      <c r="C22" s="13">
        <v>300</v>
      </c>
      <c r="D22" s="13">
        <v>300</v>
      </c>
      <c r="E22" s="13">
        <f t="shared" si="1"/>
        <v>3600</v>
      </c>
      <c r="F22" s="13"/>
      <c r="G22" s="3"/>
    </row>
    <row r="23" spans="1:7">
      <c r="A23" s="13">
        <v>18</v>
      </c>
      <c r="B23" s="19" t="s">
        <v>30</v>
      </c>
      <c r="C23" s="13"/>
      <c r="D23" s="13">
        <v>0</v>
      </c>
      <c r="E23" s="13">
        <f>D23*12</f>
        <v>0</v>
      </c>
      <c r="F23" s="13"/>
      <c r="G23" s="3"/>
    </row>
    <row r="24" spans="1:7">
      <c r="A24" s="13">
        <v>19</v>
      </c>
      <c r="B24" s="19" t="s">
        <v>32</v>
      </c>
      <c r="C24" s="13"/>
      <c r="D24" s="13">
        <v>1000</v>
      </c>
      <c r="E24" s="13">
        <f>D24*12</f>
        <v>12000</v>
      </c>
      <c r="F24" s="13"/>
      <c r="G24" s="3"/>
    </row>
    <row r="25" spans="1:7">
      <c r="A25" s="13">
        <v>20</v>
      </c>
      <c r="B25" s="19" t="s">
        <v>34</v>
      </c>
      <c r="C25" s="13"/>
      <c r="D25" s="13">
        <v>1000</v>
      </c>
      <c r="E25" s="13">
        <f>D25*12</f>
        <v>12000</v>
      </c>
      <c r="F25" s="14"/>
      <c r="G25" s="3"/>
    </row>
    <row r="26" spans="1:7">
      <c r="A26" s="13">
        <v>21</v>
      </c>
      <c r="B26" s="19" t="s">
        <v>36</v>
      </c>
      <c r="C26" s="13"/>
      <c r="D26" s="13"/>
      <c r="E26" s="13">
        <f>D26*12</f>
        <v>0</v>
      </c>
      <c r="F26" s="14"/>
      <c r="G26" s="3"/>
    </row>
    <row r="27" spans="1:7">
      <c r="A27" s="13">
        <v>22</v>
      </c>
      <c r="B27" s="19" t="s">
        <v>38</v>
      </c>
      <c r="C27" s="13"/>
      <c r="D27" s="13"/>
      <c r="E27" s="13">
        <f>D27*12</f>
        <v>0</v>
      </c>
      <c r="F27" s="14"/>
      <c r="G27" s="3"/>
    </row>
    <row r="28" spans="1:7">
      <c r="A28" s="13">
        <v>23</v>
      </c>
      <c r="B28" s="19" t="s">
        <v>40</v>
      </c>
      <c r="C28" s="13">
        <v>5000</v>
      </c>
      <c r="D28" s="13">
        <v>5000</v>
      </c>
      <c r="E28" s="13">
        <f t="shared" si="1"/>
        <v>60000</v>
      </c>
      <c r="F28" s="14"/>
      <c r="G28" s="3"/>
    </row>
    <row r="29" spans="1:7">
      <c r="A29" s="13">
        <v>24</v>
      </c>
      <c r="B29" s="26" t="s">
        <v>71</v>
      </c>
      <c r="C29" s="13">
        <f>SUM(C16:C28)</f>
        <v>11217.01</v>
      </c>
      <c r="D29" s="13">
        <f>SUM(D16:D28)</f>
        <v>13217.01</v>
      </c>
      <c r="E29" s="13">
        <f>SUM(E16:E28)</f>
        <v>158604.12</v>
      </c>
      <c r="F29" s="14"/>
      <c r="G29" s="3"/>
    </row>
    <row r="30" spans="1:7" ht="15">
      <c r="A30" s="27">
        <v>25</v>
      </c>
      <c r="B30" s="28" t="s">
        <v>95</v>
      </c>
      <c r="C30" s="29">
        <f>C14-C29</f>
        <v>17260.989999999998</v>
      </c>
      <c r="D30" s="29">
        <f>D14-D29</f>
        <v>9974.99</v>
      </c>
      <c r="E30" s="30">
        <f>E14-E29</f>
        <v>256085.88</v>
      </c>
      <c r="F30" s="14"/>
      <c r="G30" s="3"/>
    </row>
    <row r="31" spans="1:7">
      <c r="A31" s="13">
        <v>26</v>
      </c>
      <c r="B31" s="32"/>
      <c r="C31" s="13"/>
      <c r="D31" s="13"/>
      <c r="E31" s="65"/>
      <c r="F31" s="34"/>
      <c r="G31" s="3"/>
    </row>
    <row r="32" spans="1:7" ht="14.25">
      <c r="A32" s="37">
        <v>27</v>
      </c>
      <c r="B32" s="32"/>
      <c r="C32" s="13"/>
      <c r="D32" s="13"/>
      <c r="E32" s="65"/>
      <c r="F32" s="34"/>
      <c r="G32" s="3"/>
    </row>
    <row r="33" spans="1:7" ht="23.45" customHeight="1">
      <c r="A33" s="37">
        <v>28</v>
      </c>
      <c r="B33" s="32"/>
      <c r="C33" s="39" t="s">
        <v>104</v>
      </c>
      <c r="D33" s="63"/>
      <c r="E33" s="64" t="s">
        <v>112</v>
      </c>
      <c r="F33" s="34"/>
      <c r="G33" s="3"/>
    </row>
    <row r="34" spans="1:7" ht="29.45" customHeight="1">
      <c r="A34" s="37">
        <v>29</v>
      </c>
      <c r="B34" s="41" t="s">
        <v>44</v>
      </c>
      <c r="C34" s="42">
        <v>0</v>
      </c>
      <c r="D34" s="43"/>
      <c r="E34" s="44">
        <f>C34*0.03</f>
        <v>0</v>
      </c>
      <c r="F34" s="45" t="s">
        <v>45</v>
      </c>
      <c r="G34" s="3"/>
    </row>
    <row r="35" spans="1:7" ht="33" customHeight="1">
      <c r="A35" s="37">
        <v>30</v>
      </c>
      <c r="B35" s="41" t="s">
        <v>47</v>
      </c>
      <c r="C35" s="46"/>
      <c r="D35" s="43"/>
      <c r="E35" s="47">
        <f>C35*0.1-2520</f>
        <v>-2520</v>
      </c>
      <c r="F35" s="34" t="s">
        <v>48</v>
      </c>
      <c r="G35" s="3"/>
    </row>
    <row r="36" spans="1:7" ht="31.15" customHeight="1">
      <c r="A36" s="37">
        <v>31</v>
      </c>
      <c r="B36" s="41" t="s">
        <v>50</v>
      </c>
      <c r="C36" s="48">
        <v>0</v>
      </c>
      <c r="D36" s="43"/>
      <c r="E36" s="47">
        <f>C36*0.2-16920</f>
        <v>-16920</v>
      </c>
      <c r="F36" s="34" t="s">
        <v>48</v>
      </c>
      <c r="G36" s="3"/>
    </row>
    <row r="37" spans="1:7" ht="28.9" customHeight="1">
      <c r="A37" s="37">
        <v>32</v>
      </c>
      <c r="B37" s="41" t="s">
        <v>52</v>
      </c>
      <c r="C37" s="48"/>
      <c r="D37" s="43"/>
      <c r="E37" s="47">
        <f>C37*0.25-31920</f>
        <v>-31920</v>
      </c>
      <c r="F37" s="34" t="s">
        <v>53</v>
      </c>
      <c r="G37" s="3"/>
    </row>
    <row r="38" spans="1:7" ht="27" customHeight="1">
      <c r="A38" s="37">
        <v>33</v>
      </c>
      <c r="B38" s="41" t="s">
        <v>54</v>
      </c>
      <c r="C38" s="30"/>
      <c r="D38" s="43"/>
      <c r="E38" s="47">
        <f>C38*0.3-52920</f>
        <v>-52920</v>
      </c>
      <c r="F38" s="34" t="s">
        <v>53</v>
      </c>
      <c r="G38" s="3"/>
    </row>
    <row r="39" spans="1:7" ht="29.45" customHeight="1">
      <c r="A39" s="37">
        <v>34</v>
      </c>
      <c r="B39" s="41" t="s">
        <v>56</v>
      </c>
      <c r="C39" s="46"/>
      <c r="D39" s="43"/>
      <c r="E39" s="47">
        <f>C39*0.35-85920</f>
        <v>-85920</v>
      </c>
      <c r="F39" s="34" t="s">
        <v>53</v>
      </c>
      <c r="G39" s="3"/>
    </row>
    <row r="40" spans="1:7" ht="31.15" customHeight="1">
      <c r="A40" s="37">
        <v>35</v>
      </c>
      <c r="B40" s="41" t="s">
        <v>57</v>
      </c>
      <c r="C40" s="46">
        <v>0</v>
      </c>
      <c r="D40" s="43"/>
      <c r="E40" s="47">
        <f>C40*0.45-181920</f>
        <v>-181920</v>
      </c>
      <c r="F40" s="49" t="s">
        <v>53</v>
      </c>
      <c r="G40" s="3"/>
    </row>
    <row r="41" spans="1:7">
      <c r="A41" s="3"/>
      <c r="B41" s="2"/>
      <c r="C41" s="3"/>
      <c r="D41" s="3"/>
      <c r="E41" s="3"/>
      <c r="F41" s="2"/>
      <c r="G41" s="3"/>
    </row>
    <row r="42" spans="1:7">
      <c r="A42" s="3"/>
      <c r="B42" s="2"/>
      <c r="C42" s="3"/>
      <c r="D42" s="3"/>
      <c r="E42" s="3"/>
      <c r="F42" s="2"/>
      <c r="G42" s="3"/>
    </row>
    <row r="43" spans="1:7">
      <c r="A43" s="11" t="s">
        <v>58</v>
      </c>
      <c r="B43" s="50" t="s">
        <v>59</v>
      </c>
      <c r="C43" s="3"/>
      <c r="D43" s="3"/>
      <c r="E43" s="3"/>
      <c r="F43" s="2"/>
      <c r="G43" s="3"/>
    </row>
    <row r="44" spans="1:7">
      <c r="A44" s="13"/>
      <c r="B44" s="10" t="s">
        <v>136</v>
      </c>
      <c r="C44" s="51" t="s">
        <v>60</v>
      </c>
      <c r="D44" s="43"/>
      <c r="E44" s="9" t="s">
        <v>61</v>
      </c>
      <c r="F44" s="2"/>
      <c r="G44" s="3"/>
    </row>
    <row r="45" spans="1:7" ht="14.25">
      <c r="A45" s="13">
        <v>36</v>
      </c>
      <c r="B45" s="26" t="s">
        <v>62</v>
      </c>
      <c r="C45" s="42"/>
      <c r="D45" s="43"/>
      <c r="E45" s="44">
        <f>C45*0.03</f>
        <v>0</v>
      </c>
      <c r="F45" s="3"/>
      <c r="G45" s="3"/>
    </row>
    <row r="46" spans="1:7">
      <c r="A46" s="13">
        <v>37</v>
      </c>
      <c r="B46" s="52" t="s">
        <v>63</v>
      </c>
      <c r="C46" s="46"/>
      <c r="D46" s="43"/>
      <c r="E46" s="47">
        <f>C46*0.1-210</f>
        <v>-210</v>
      </c>
      <c r="F46" s="3"/>
      <c r="G46" s="3"/>
    </row>
    <row r="47" spans="1:7">
      <c r="A47" s="13">
        <v>38</v>
      </c>
      <c r="B47" s="26" t="s">
        <v>64</v>
      </c>
      <c r="C47" s="46">
        <v>300000</v>
      </c>
      <c r="D47" s="43"/>
      <c r="E47" s="47">
        <f>C47*0.2-1410</f>
        <v>58590</v>
      </c>
      <c r="F47" s="3"/>
      <c r="G47" s="3"/>
    </row>
    <row r="48" spans="1:7">
      <c r="A48" s="13">
        <v>39</v>
      </c>
      <c r="B48" s="52" t="s">
        <v>65</v>
      </c>
      <c r="C48" s="48"/>
      <c r="D48" s="43"/>
      <c r="E48" s="47">
        <f>C48*0.25-2660</f>
        <v>-2660</v>
      </c>
      <c r="F48" s="3"/>
      <c r="G48" s="3"/>
    </row>
    <row r="49" spans="1:7">
      <c r="A49" s="13">
        <v>40</v>
      </c>
      <c r="B49" s="52" t="s">
        <v>66</v>
      </c>
      <c r="C49" s="46"/>
      <c r="D49" s="43"/>
      <c r="E49" s="47">
        <f>C49*0.3-4410</f>
        <v>-4410</v>
      </c>
      <c r="F49" s="3"/>
      <c r="G49" s="3"/>
    </row>
    <row r="50" spans="1:7">
      <c r="A50" s="13">
        <v>41</v>
      </c>
      <c r="B50" s="52" t="s">
        <v>67</v>
      </c>
      <c r="C50" s="46"/>
      <c r="D50" s="43"/>
      <c r="E50" s="47">
        <f>C50*0.35-7160</f>
        <v>-7160</v>
      </c>
      <c r="F50" s="3"/>
      <c r="G50" s="3"/>
    </row>
    <row r="51" spans="1:7">
      <c r="A51" s="13">
        <v>42</v>
      </c>
      <c r="B51" s="53" t="s">
        <v>68</v>
      </c>
      <c r="C51" s="46"/>
      <c r="D51" s="43"/>
      <c r="E51" s="47">
        <f>C51*0.45-15160</f>
        <v>-15160</v>
      </c>
      <c r="F51" s="3"/>
      <c r="G51" s="3"/>
    </row>
    <row r="52" spans="1:7">
      <c r="A52" s="3"/>
      <c r="B52" s="56"/>
      <c r="C52" s="40"/>
      <c r="D52" s="40"/>
      <c r="E52" s="57"/>
      <c r="F52" s="3"/>
      <c r="G52" s="3"/>
    </row>
    <row r="53" spans="1:7">
      <c r="A53" s="59" t="s">
        <v>75</v>
      </c>
      <c r="B53" s="56" t="s">
        <v>79</v>
      </c>
      <c r="C53" s="40"/>
      <c r="D53" s="40"/>
      <c r="E53" s="57"/>
      <c r="F53" s="3"/>
      <c r="G53" s="3"/>
    </row>
    <row r="54" spans="1:7">
      <c r="A54" s="3" t="s">
        <v>81</v>
      </c>
      <c r="B54" s="58" t="s">
        <v>74</v>
      </c>
      <c r="C54" s="3"/>
      <c r="D54" s="3"/>
      <c r="E54" s="3"/>
      <c r="F54" s="2"/>
      <c r="G54" s="3"/>
    </row>
    <row r="55" spans="1:7">
      <c r="A55" s="3"/>
      <c r="B55" s="19" t="s">
        <v>69</v>
      </c>
      <c r="C55" s="13">
        <v>213710.06</v>
      </c>
      <c r="D55" s="3"/>
      <c r="E55" s="3"/>
      <c r="F55" s="2"/>
      <c r="G55" s="3"/>
    </row>
    <row r="56" spans="1:7">
      <c r="A56" s="3"/>
      <c r="B56" s="10" t="s">
        <v>100</v>
      </c>
      <c r="C56" s="13">
        <f>SUM(C55:C55)</f>
        <v>213710.06</v>
      </c>
      <c r="D56" s="3"/>
      <c r="E56" s="3"/>
      <c r="F56" s="2"/>
      <c r="G56" s="3"/>
    </row>
    <row r="57" spans="1:7">
      <c r="A57" s="3"/>
      <c r="B57" s="62"/>
      <c r="C57" s="40"/>
      <c r="D57" s="3"/>
      <c r="E57" s="3"/>
      <c r="F57" s="2"/>
      <c r="G57" s="3"/>
    </row>
    <row r="58" spans="1:7">
      <c r="A58" s="3" t="s">
        <v>82</v>
      </c>
      <c r="B58" s="58" t="s">
        <v>92</v>
      </c>
      <c r="C58" s="3"/>
      <c r="D58" s="3"/>
      <c r="E58" s="3"/>
      <c r="F58" s="2"/>
      <c r="G58" s="3"/>
    </row>
    <row r="59" spans="1:7">
      <c r="A59" s="3"/>
      <c r="B59" s="19" t="s">
        <v>69</v>
      </c>
      <c r="C59" s="73">
        <v>163310.06</v>
      </c>
      <c r="D59" s="3"/>
      <c r="E59" s="3"/>
      <c r="F59" s="2"/>
      <c r="G59" s="3"/>
    </row>
    <row r="60" spans="1:7">
      <c r="A60" s="3"/>
      <c r="B60" s="19" t="s">
        <v>108</v>
      </c>
      <c r="C60" s="13">
        <v>14190</v>
      </c>
      <c r="D60" s="3"/>
      <c r="E60" s="3"/>
      <c r="F60" s="2"/>
      <c r="G60" s="3"/>
    </row>
    <row r="61" spans="1:7">
      <c r="A61" s="3"/>
      <c r="B61" s="10" t="s">
        <v>100</v>
      </c>
      <c r="C61" s="13">
        <f>SUM(C59:C60)</f>
        <v>177500.06</v>
      </c>
      <c r="D61" s="3"/>
      <c r="E61" s="3"/>
      <c r="F61" s="2"/>
      <c r="G61" s="3"/>
    </row>
    <row r="62" spans="1:7">
      <c r="A62" s="3"/>
      <c r="B62" s="2"/>
      <c r="C62" s="3"/>
      <c r="D62" s="3"/>
      <c r="E62" s="3"/>
      <c r="F62" s="2"/>
      <c r="G62" s="3"/>
    </row>
    <row r="63" spans="1:7">
      <c r="A63" s="3" t="s">
        <v>90</v>
      </c>
      <c r="B63" s="58" t="s">
        <v>92</v>
      </c>
      <c r="C63" s="3"/>
      <c r="D63" s="3"/>
      <c r="E63" s="3"/>
      <c r="F63" s="2"/>
      <c r="G63" s="3"/>
    </row>
    <row r="64" spans="1:7">
      <c r="A64" s="3"/>
      <c r="B64" s="19" t="s">
        <v>69</v>
      </c>
      <c r="C64" s="13">
        <v>113905.764</v>
      </c>
      <c r="D64" s="3"/>
      <c r="E64" s="3"/>
      <c r="F64" s="2"/>
      <c r="G64" s="3"/>
    </row>
    <row r="65" spans="1:7">
      <c r="A65" s="3"/>
      <c r="B65" s="19" t="s">
        <v>109</v>
      </c>
      <c r="C65" s="13">
        <v>58590</v>
      </c>
      <c r="D65" s="3"/>
      <c r="E65" s="3"/>
      <c r="F65" s="2"/>
      <c r="G65" s="3"/>
    </row>
    <row r="66" spans="1:7">
      <c r="A66" s="3"/>
      <c r="B66" s="10" t="s">
        <v>100</v>
      </c>
      <c r="C66" s="13">
        <f>SUM(C64:C65)</f>
        <v>172495.764</v>
      </c>
      <c r="D66" s="3"/>
      <c r="E66" s="3"/>
      <c r="F66" s="2"/>
      <c r="G66" s="3"/>
    </row>
    <row r="67" spans="1:7">
      <c r="A67" s="3"/>
      <c r="B67" s="2"/>
      <c r="C67" s="3"/>
      <c r="D67" s="3"/>
      <c r="E67" s="3"/>
      <c r="F67" s="2"/>
      <c r="G67" s="3"/>
    </row>
    <row r="68" spans="1:7">
      <c r="A68" s="60" t="s">
        <v>77</v>
      </c>
      <c r="B68" s="61" t="s">
        <v>93</v>
      </c>
      <c r="C68" s="3"/>
      <c r="D68" s="3"/>
      <c r="E68" s="3"/>
      <c r="F68" s="2"/>
      <c r="G68" s="3"/>
    </row>
    <row r="70" spans="1:7">
      <c r="A70" t="s">
        <v>88</v>
      </c>
      <c r="B70" s="2" t="s">
        <v>176</v>
      </c>
    </row>
    <row r="71" spans="1:7">
      <c r="B71" s="2" t="s">
        <v>128</v>
      </c>
    </row>
    <row r="72" spans="1:7">
      <c r="B72" s="2" t="s">
        <v>177</v>
      </c>
    </row>
    <row r="73" spans="1:7">
      <c r="B73" s="10" t="s">
        <v>100</v>
      </c>
      <c r="C73" s="13">
        <v>213710.06</v>
      </c>
    </row>
    <row r="74" spans="1:7">
      <c r="B74" s="2"/>
    </row>
    <row r="75" spans="1:7">
      <c r="B75" s="2" t="s">
        <v>110</v>
      </c>
    </row>
    <row r="76" spans="1:7">
      <c r="B76" s="2" t="s">
        <v>178</v>
      </c>
    </row>
    <row r="77" spans="1:7">
      <c r="B77" s="10" t="s">
        <v>100</v>
      </c>
      <c r="C77" s="73">
        <v>177500.06</v>
      </c>
    </row>
    <row r="78" spans="1:7">
      <c r="B78" s="72"/>
    </row>
    <row r="79" spans="1:7">
      <c r="B79" s="2"/>
    </row>
    <row r="80" spans="1:7">
      <c r="B80" s="2" t="s">
        <v>111</v>
      </c>
    </row>
    <row r="81" spans="2:3">
      <c r="B81" s="2" t="s">
        <v>180</v>
      </c>
    </row>
    <row r="82" spans="2:3">
      <c r="B82" s="10" t="s">
        <v>100</v>
      </c>
      <c r="C82" s="73">
        <v>172495.764</v>
      </c>
    </row>
    <row r="83" spans="2:3">
      <c r="B83" s="72" t="s">
        <v>179</v>
      </c>
    </row>
    <row r="85" spans="2:3">
      <c r="B85" s="66" t="s">
        <v>105</v>
      </c>
    </row>
    <row r="86" spans="2:3">
      <c r="B86" s="70" t="s">
        <v>102</v>
      </c>
    </row>
    <row r="87" spans="2:3">
      <c r="B87" s="71" t="s">
        <v>107</v>
      </c>
    </row>
    <row r="88" spans="2:3">
      <c r="B88" s="66" t="s">
        <v>106</v>
      </c>
    </row>
    <row r="89" spans="2:3">
      <c r="B89" s="78" t="s">
        <v>133</v>
      </c>
    </row>
    <row r="90" spans="2:3">
      <c r="B90" s="66" t="s">
        <v>134</v>
      </c>
    </row>
    <row r="91" spans="2:3">
      <c r="B91" s="78"/>
    </row>
    <row r="92" spans="2:3">
      <c r="B92" s="77" t="s">
        <v>127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C13" sqref="C13"/>
    </sheetView>
  </sheetViews>
  <sheetFormatPr defaultRowHeight="13.5"/>
  <cols>
    <col min="1" max="1" width="9.375" customWidth="1"/>
    <col min="2" max="2" width="41.25" customWidth="1"/>
    <col min="3" max="3" width="16.125" customWidth="1"/>
    <col min="4" max="4" width="16.625" customWidth="1"/>
    <col min="5" max="5" width="35.125" customWidth="1"/>
  </cols>
  <sheetData>
    <row r="2" spans="1:5" ht="20.25">
      <c r="A2" s="80"/>
      <c r="B2" s="81" t="s">
        <v>140</v>
      </c>
      <c r="C2" s="82"/>
      <c r="D2" s="82"/>
    </row>
    <row r="3" spans="1:5" ht="21" thickBot="1">
      <c r="A3" s="80"/>
      <c r="B3" s="81" t="s">
        <v>141</v>
      </c>
      <c r="C3" s="82"/>
      <c r="D3" s="82"/>
    </row>
    <row r="4" spans="1:5" ht="33.6" customHeight="1" thickBot="1">
      <c r="A4" s="83" t="s">
        <v>22</v>
      </c>
      <c r="B4" s="84" t="s">
        <v>23</v>
      </c>
      <c r="C4" s="84" t="s">
        <v>24</v>
      </c>
      <c r="D4" s="87" t="s">
        <v>25</v>
      </c>
      <c r="E4" s="88" t="s">
        <v>143</v>
      </c>
    </row>
    <row r="5" spans="1:5" ht="25.9" customHeight="1" thickBot="1">
      <c r="A5" s="85">
        <v>1</v>
      </c>
      <c r="B5" s="86" t="s">
        <v>138</v>
      </c>
      <c r="C5" s="86">
        <v>3</v>
      </c>
      <c r="D5" s="89">
        <v>0</v>
      </c>
      <c r="E5" s="90" t="s">
        <v>144</v>
      </c>
    </row>
    <row r="6" spans="1:5" ht="28.15" customHeight="1" thickBot="1">
      <c r="A6" s="85">
        <v>2</v>
      </c>
      <c r="B6" s="86" t="s">
        <v>139</v>
      </c>
      <c r="C6" s="86">
        <v>10</v>
      </c>
      <c r="D6" s="89">
        <v>210</v>
      </c>
      <c r="E6" s="90" t="s">
        <v>145</v>
      </c>
    </row>
    <row r="7" spans="1:5" ht="28.9" customHeight="1" thickBot="1">
      <c r="A7" s="85">
        <v>3</v>
      </c>
      <c r="B7" s="86" t="s">
        <v>31</v>
      </c>
      <c r="C7" s="86">
        <v>20</v>
      </c>
      <c r="D7" s="89">
        <v>1410</v>
      </c>
      <c r="E7" s="90" t="s">
        <v>146</v>
      </c>
    </row>
    <row r="8" spans="1:5" ht="27" customHeight="1" thickBot="1">
      <c r="A8" s="85">
        <v>4</v>
      </c>
      <c r="B8" s="86" t="s">
        <v>33</v>
      </c>
      <c r="C8" s="86">
        <v>25</v>
      </c>
      <c r="D8" s="89">
        <v>2660</v>
      </c>
      <c r="E8" s="90" t="s">
        <v>147</v>
      </c>
    </row>
    <row r="9" spans="1:5" ht="29.45" customHeight="1" thickBot="1">
      <c r="A9" s="85">
        <v>5</v>
      </c>
      <c r="B9" s="86" t="s">
        <v>35</v>
      </c>
      <c r="C9" s="86">
        <v>30</v>
      </c>
      <c r="D9" s="89">
        <v>4410</v>
      </c>
      <c r="E9" s="90" t="s">
        <v>148</v>
      </c>
    </row>
    <row r="10" spans="1:5" ht="27" customHeight="1" thickBot="1">
      <c r="A10" s="85">
        <v>6</v>
      </c>
      <c r="B10" s="86" t="s">
        <v>37</v>
      </c>
      <c r="C10" s="86">
        <v>35</v>
      </c>
      <c r="D10" s="89">
        <v>7160</v>
      </c>
      <c r="E10" s="90" t="s">
        <v>149</v>
      </c>
    </row>
    <row r="11" spans="1:5" ht="25.9" customHeight="1" thickBot="1">
      <c r="A11" s="85">
        <v>7</v>
      </c>
      <c r="B11" s="86" t="s">
        <v>39</v>
      </c>
      <c r="C11" s="86">
        <v>45</v>
      </c>
      <c r="D11" s="89">
        <v>15160</v>
      </c>
      <c r="E11" s="91" t="s">
        <v>150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自行测算表</vt:lpstr>
      <vt:lpstr>例张三36000元</vt:lpstr>
      <vt:lpstr>例李四52000元</vt:lpstr>
      <vt:lpstr>例王五20万元</vt:lpstr>
      <vt:lpstr>例陈六60万元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余凌</cp:lastModifiedBy>
  <dcterms:created xsi:type="dcterms:W3CDTF">2019-01-11T00:52:00Z</dcterms:created>
  <dcterms:modified xsi:type="dcterms:W3CDTF">2019-01-25T01:44:03Z</dcterms:modified>
</cp:coreProperties>
</file>